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FGROBA\AppData\Local\Microsoft\Windows\INetCache\Content.Outlook\PU4ZDWVV\"/>
    </mc:Choice>
  </mc:AlternateContent>
  <xr:revisionPtr revIDLastSave="641" documentId="8_{D6F44C0E-EF2F-46D6-AE9C-4CCC6F509E7C}" xr6:coauthVersionLast="47" xr6:coauthVersionMax="47" xr10:uidLastSave="{A63548E1-7F17-4CDF-8210-CFFE5143EE1C}"/>
  <bookViews>
    <workbookView xWindow="-110" yWindow="-110" windowWidth="19420" windowHeight="10300" tabRatio="674" xr2:uid="{00000000-000D-0000-FFFF-FFFF00000000}"/>
  </bookViews>
  <sheets>
    <sheet name="Portada" sheetId="24" r:id="rId1"/>
    <sheet name="Índice" sheetId="25" r:id="rId2"/>
    <sheet name="Emisiones" sheetId="3" r:id="rId3"/>
    <sheet name="Energía" sheetId="20" r:id="rId4"/>
    <sheet name="Agua" sheetId="22" r:id="rId5"/>
    <sheet name="Residuos y derrames" sheetId="11" r:id="rId6"/>
    <sheet name="Producción" sheetId="23" r:id="rId7"/>
    <sheet name="Biodiversidad" sheetId="17" r:id="rId8"/>
    <sheet name="Salud y seguridad" sheetId="13" r:id="rId9"/>
    <sheet name="Nuestra gente" sheetId="6" r:id="rId10"/>
    <sheet name="DEI" sheetId="7" r:id="rId11"/>
    <sheet name="Proveedores" sheetId="14" r:id="rId12"/>
  </sheets>
  <definedNames>
    <definedName name="__Fill">#REF!</definedName>
    <definedName name="_Base_datos_a_filtrar">#REF!</definedName>
    <definedName name="_bdm.25E702F28911423F952FE39755323D3A.edm">#REF!</definedName>
    <definedName name="_bdm.3920AAE515B045E8BC9E438CF507CAD2.edm">#REF!</definedName>
    <definedName name="_bdm.39c5c8607ee24b439fe1db70074fdc13.edm">#REF!</definedName>
    <definedName name="_bdm.43476540455a40919822cacd6ca30314.edm">#REF!</definedName>
    <definedName name="_bdm.73debd71aa3a461e9d5a9364dec54256.edm">#REF!</definedName>
    <definedName name="_bdm.8505009E8CEF4D57B7611AA56034318C.edm">#REF!</definedName>
    <definedName name="_bdm.8ef2b228e21443fd87a1bd866f91da96.edm">#REF!</definedName>
    <definedName name="_bdm.9165a29a5c1d4bc2985d6e63e1729d51.edm">#REF!</definedName>
    <definedName name="_bdm.91dc6f2eaf5142eeb16a57694ca5f99e.edm">#REF!</definedName>
    <definedName name="_bdm.9328e660c1e54155be84fd31d65ac0d2.edm">#REF!</definedName>
    <definedName name="_bdm.9fab4b69049c4f63bef5ea4f5e502f4e.edm">#REF!</definedName>
    <definedName name="_bdm.b0d92cb7381e4785af8d56239f948c7c.edm">#REF!</definedName>
    <definedName name="_bdm.cd36915a362d4dcc853e2d277c343286.edm">#REF!</definedName>
    <definedName name="_bdm.DD998FDCCCCA4A7799D7E6A5628C2785.edm">#REF!</definedName>
    <definedName name="_DAT1">#REF!</definedName>
    <definedName name="_DAT10">#REF!</definedName>
    <definedName name="_dat105">#REF!</definedName>
    <definedName name="_DAT11">#REF!</definedName>
    <definedName name="_DAT12">#REF!</definedName>
    <definedName name="_DAT15">#REF!</definedName>
    <definedName name="_DAT2">#REF!</definedName>
    <definedName name="_DAT3">#REF!</definedName>
    <definedName name="_DAT4">#REF!</definedName>
    <definedName name="_DAT5">#REF!</definedName>
    <definedName name="_DAT9">#REF!</definedName>
    <definedName name="_Eli1">#REF!</definedName>
    <definedName name="_Eli2">#REF!</definedName>
    <definedName name="_Key1">#REF!</definedName>
    <definedName name="_Key2">#REF!</definedName>
    <definedName name="_Log1">#REF!</definedName>
    <definedName name="_Log2">#REF!</definedName>
    <definedName name="_r">#REF!</definedName>
    <definedName name="_RCh102">#REF!</definedName>
    <definedName name="_Sort">#REF!</definedName>
    <definedName name="a">#REF!</definedName>
    <definedName name="A_Coor">#REF!</definedName>
    <definedName name="A_impresión_IM">#REF!</definedName>
    <definedName name="AAAAA">#REF!</definedName>
    <definedName name="ABR">#REF!</definedName>
    <definedName name="AGO">#REF!</definedName>
    <definedName name="AN">#REF!</definedName>
    <definedName name="Ana_equ">#REF!</definedName>
    <definedName name="Ana_equ_SB">#REF!</definedName>
    <definedName name="Anad_rental">#REF!</definedName>
    <definedName name="AVA">#REF!</definedName>
    <definedName name="BARRESEXPATC0">#REF!</definedName>
    <definedName name="BARRESEXPATC1">#REF!</definedName>
    <definedName name="BARRESEXPATC2">#REF!</definedName>
    <definedName name="BARRESEXPATC3">#REF!</definedName>
    <definedName name="BARRESEXPATC4">#REF!</definedName>
    <definedName name="BARROTTFFIC1">#REF!</definedName>
    <definedName name="BARROTTFFIC2">#REF!</definedName>
    <definedName name="BARROTTFFIC3">#REF!</definedName>
    <definedName name="BARROTTFFIC4">#REF!</definedName>
    <definedName name="BARROTTFFIC5">#REF!</definedName>
    <definedName name="Base_cost">#REF!</definedName>
    <definedName name="BASES_1">#REF!</definedName>
    <definedName name="BASES_2">#REF!</definedName>
    <definedName name="BASES_3">#REF!</definedName>
    <definedName name="BASES_4">#REF!</definedName>
    <definedName name="BASES_5">#REF!</definedName>
    <definedName name="BASES_6">#REF!</definedName>
    <definedName name="BASES_7">#REF!</definedName>
    <definedName name="Bit_12_1_4">#REF!</definedName>
    <definedName name="Bit_12EHT11">#REF!</definedName>
    <definedName name="Bit_12GT1">#REF!</definedName>
    <definedName name="Bit_12R7">#REF!</definedName>
    <definedName name="Bit_17_1_2">#REF!</definedName>
    <definedName name="Bit_17DSJ">#REF!</definedName>
    <definedName name="BIT_17Y11">#REF!</definedName>
    <definedName name="Bit_26">#REF!</definedName>
    <definedName name="Bit_6R7">#REF!</definedName>
    <definedName name="Bit_6STR09">#REF!</definedName>
    <definedName name="Bit_6STR1">#REF!</definedName>
    <definedName name="Bit_8_1_2">#REF!</definedName>
    <definedName name="Bit_8ATMGT09C">#REF!</definedName>
    <definedName name="Bit_8EHT11">#REF!</definedName>
    <definedName name="Bit_8GT1">#REF!</definedName>
    <definedName name="Bit_8HP43A">#REF!</definedName>
    <definedName name="Bit_8R7">#REF!</definedName>
    <definedName name="BJ_Setting_Tool">#REF!</definedName>
    <definedName name="BJ_SPV">#REF!</definedName>
    <definedName name="Boat">#REF!</definedName>
    <definedName name="Bolland">#REF!</definedName>
    <definedName name="BOPS">#REF!</definedName>
    <definedName name="carajo">#REF!</definedName>
    <definedName name="CARRESBA03">#REF!</definedName>
    <definedName name="CARRESBA04">#REF!</definedName>
    <definedName name="CARRESBA05">#REF!</definedName>
    <definedName name="CARRESBA06">#REF!</definedName>
    <definedName name="CARRESBA07">#REF!</definedName>
    <definedName name="CARRESBA08">#REF!</definedName>
    <definedName name="CARRESBA09">#REF!</definedName>
    <definedName name="CARRESBA10">#REF!</definedName>
    <definedName name="CARRESBA11">#REF!</definedName>
    <definedName name="CARRESBA12">#REF!</definedName>
    <definedName name="CARRESBA13">#REF!</definedName>
    <definedName name="CARRESBA14">#REF!</definedName>
    <definedName name="CARRESEXPBA">#REF!</definedName>
    <definedName name="CARRESEXPTF">#REF!</definedName>
    <definedName name="CARRESNQCI07">#REF!</definedName>
    <definedName name="CARRESNQCI08">#REF!</definedName>
    <definedName name="CARRESNQCI09">#REF!</definedName>
    <definedName name="CARRESNQCI10">#REF!</definedName>
    <definedName name="CARRESNQFI07">#REF!</definedName>
    <definedName name="CARRESNQFI08">#REF!</definedName>
    <definedName name="CARRESNQFI09">#REF!</definedName>
    <definedName name="CARRESNQFI10">#REF!</definedName>
    <definedName name="CARRESNQFI11">#REF!</definedName>
    <definedName name="CARRESNQFI12">#REF!</definedName>
    <definedName name="CARRESNQFI13">#REF!</definedName>
    <definedName name="CARRESNQFI14">#REF!</definedName>
    <definedName name="CARRESTFCI06">#REF!</definedName>
    <definedName name="CARRESTFCI07">#REF!</definedName>
    <definedName name="CARRESTFCI08">#REF!</definedName>
    <definedName name="CARRESTFCI09">#REF!</definedName>
    <definedName name="CARRESTFCI11">#REF!</definedName>
    <definedName name="CARRESTFFI08">#REF!</definedName>
    <definedName name="CARRESTFFI09">#REF!</definedName>
    <definedName name="CARRESTFFI10">#REF!</definedName>
    <definedName name="CARRESTFFI11">#REF!</definedName>
    <definedName name="CARRESTFFI12">#REF!</definedName>
    <definedName name="CARROTNQFI08">#REF!</definedName>
    <definedName name="CARROTNQFI09">#REF!</definedName>
    <definedName name="CARROTNQFI10">#REF!</definedName>
    <definedName name="CARROTNQFI11">#REF!</definedName>
    <definedName name="CARROTNQFI12">#REF!</definedName>
    <definedName name="CARROTPERFONQ09">#REF!</definedName>
    <definedName name="CARROTPERFONQ10">#REF!</definedName>
    <definedName name="CARROTPERFONQ11">#REF!</definedName>
    <definedName name="CARROTPERFOTFOF10">#REF!</definedName>
    <definedName name="CARROTPERFOTFOF11">#REF!</definedName>
    <definedName name="CARROTPERFOTFOF12">#REF!</definedName>
    <definedName name="CARROTPERFOTFON10">#REF!</definedName>
    <definedName name="CARROTPERFOTFON11">#REF!</definedName>
    <definedName name="CARROTTFFI07">#REF!</definedName>
    <definedName name="CARROTTFFI08">#REF!</definedName>
    <definedName name="CARROTTFFI09">#REF!</definedName>
    <definedName name="CARROTTFFI10">#REF!</definedName>
    <definedName name="CARROTTFFI11">#REF!</definedName>
    <definedName name="CARROTTFFI12">#REF!</definedName>
    <definedName name="CASHFLOW">#REF!</definedName>
    <definedName name="CASHFLOWDETALLADO">#REF!</definedName>
    <definedName name="Casing_13_Depth">#REF!</definedName>
    <definedName name="Casing_13_Length">#REF!</definedName>
    <definedName name="Casing_20_Depth">#REF!</definedName>
    <definedName name="Casing_20_Length">#REF!</definedName>
    <definedName name="Casing_9_Depth">#REF!</definedName>
    <definedName name="Casing_9_Length">#REF!</definedName>
    <definedName name="Casing_Crew_Mob">#REF!</definedName>
    <definedName name="Casing_run">#REF!</definedName>
    <definedName name="Casing_run_in">#REF!</definedName>
    <definedName name="Casing_SPV">#REF!</definedName>
    <definedName name="Casing_SPV_Mob">#REF!</definedName>
    <definedName name="Casing_tong">#REF!</definedName>
    <definedName name="Catering">#REF!</definedName>
    <definedName name="CDU">#REF!</definedName>
    <definedName name="Cement_MOB">#REF!</definedName>
    <definedName name="Cement_op">#REF!</definedName>
    <definedName name="Cementing">#REF!</definedName>
    <definedName name="Cent_13">#REF!</definedName>
    <definedName name="Cent_5_1_2">#REF!</definedName>
    <definedName name="Cent_9">#REF!</definedName>
    <definedName name="Centalizer_9_5_8">#REF!</definedName>
    <definedName name="clachemic">#REF!</definedName>
    <definedName name="clacry">#REF!</definedName>
    <definedName name="clafibre">#REF!</definedName>
    <definedName name="clagases">#REF!</definedName>
    <definedName name="clanoici">#REF!</definedName>
    <definedName name="claother">#REF!</definedName>
    <definedName name="clapigmen">#REF!</definedName>
    <definedName name="clasurf">#REF!</definedName>
    <definedName name="clatlac">#REF!</definedName>
    <definedName name="clatox">#REF!</definedName>
    <definedName name="Codigo">#REF!</definedName>
    <definedName name="comp_types">#REF!</definedName>
    <definedName name="Company">#REF!</definedName>
    <definedName name="Completion_Length">#REF!</definedName>
    <definedName name="Cons_miscel">#REF!</definedName>
    <definedName name="cop">#REF!</definedName>
    <definedName name="COPA">#REF!</definedName>
    <definedName name="copi">#REF!</definedName>
    <definedName name="copia">#REF!</definedName>
    <definedName name="copias">#REF!</definedName>
    <definedName name="COPS">#REF!</definedName>
    <definedName name="COPS_U_S">#REF!</definedName>
    <definedName name="copy">#REF!</definedName>
    <definedName name="Core_8_1_2">#REF!</definedName>
    <definedName name="Coring_SPV">#REF!</definedName>
    <definedName name="Cost_fish">#REF!</definedName>
    <definedName name="Cost_fishing">#REF!</definedName>
    <definedName name="COSTOM3PRES">#REF!</definedName>
    <definedName name="COSTOM3PRESAC">#REF!</definedName>
    <definedName name="COSTOM3REAL">#REF!</definedName>
    <definedName name="COSTOM3REALAC">#REF!</definedName>
    <definedName name="COSTOPRES">#REF!</definedName>
    <definedName name="COSTOPRESAC">#REF!</definedName>
    <definedName name="COSTOREAL">#REF!</definedName>
    <definedName name="COSTOREALAC">#REF!</definedName>
    <definedName name="Costos">#REF!</definedName>
    <definedName name="CREDITOSDS">#REF!</definedName>
    <definedName name="CREDITOSPS">#REF!</definedName>
    <definedName name="Csg_10">#REF!</definedName>
    <definedName name="Csg_13_3_8">#REF!</definedName>
    <definedName name="Csg_20">#REF!</definedName>
    <definedName name="Csg_30">#REF!</definedName>
    <definedName name="Csg_5_HYD521">#REF!</definedName>
    <definedName name="Csg_7">#REF!</definedName>
    <definedName name="Csg_7_23">#REF!</definedName>
    <definedName name="Csg_7_equip">#REF!</definedName>
    <definedName name="Csg_9_40lb">#REF!</definedName>
    <definedName name="Csg_9_5_8">#REF!</definedName>
    <definedName name="Csg_9_5_8_Equip">#REF!</definedName>
    <definedName name="Csg_9_APEX_N80">#REF!</definedName>
    <definedName name="Csg_9_SEC">#REF!</definedName>
    <definedName name="Csg_Head">#REF!</definedName>
    <definedName name="Csg_Operator">#REF!</definedName>
    <definedName name="Csg_Stab">#REF!</definedName>
    <definedName name="Csg_tong_serv">#REF!</definedName>
    <definedName name="Csg13_eqt">#REF!</definedName>
    <definedName name="csg20_eqt">#REF!</definedName>
    <definedName name="CUADRO_N__4.1.3">#REF!</definedName>
    <definedName name="daily_fish">#REF!</definedName>
    <definedName name="Dailyfish">#REF!</definedName>
    <definedName name="data">#REF!</definedName>
    <definedName name="datedebt">#REF!</definedName>
    <definedName name="datos">#REF!</definedName>
    <definedName name="DATOS_VARIOS">#REF!</definedName>
    <definedName name="DCDI">#REF!</definedName>
    <definedName name="DD_P">#REF!</definedName>
    <definedName name="DD_P_SB">#REF!</definedName>
    <definedName name="Desc">#REF!</definedName>
    <definedName name="Dev_surv">#REF!</definedName>
    <definedName name="DIC">#REF!</definedName>
    <definedName name="dieferencias">#REF!</definedName>
    <definedName name="Diferencia">#REF!</definedName>
    <definedName name="DIR_P">#REF!</definedName>
    <definedName name="dobleclick">#REF!</definedName>
    <definedName name="DOLAR">#REF!</definedName>
    <definedName name="Drill_12_Length">#REF!</definedName>
    <definedName name="Drill_17_Length">#REF!</definedName>
    <definedName name="Drill_26_Length">#REF!</definedName>
    <definedName name="Drill_8_Length">#REF!</definedName>
    <definedName name="drillbits">#REF!</definedName>
    <definedName name="drillprog">#REF!</definedName>
    <definedName name="DST_Cased_Hole">#REF!</definedName>
    <definedName name="DST_Open_Hole">#REF!</definedName>
    <definedName name="eee">#REF!</definedName>
    <definedName name="EMS_cont_SB">#REF!</definedName>
    <definedName name="EMS_Survey">#REF!</definedName>
    <definedName name="ENE">#REF!</definedName>
    <definedName name="Eqt_5_1_2">#REF!</definedName>
    <definedName name="ESTADODERESULTADOS">#REF!</definedName>
    <definedName name="ESTADODESITUACIONPATRIMONIAL">#REF!</definedName>
    <definedName name="EURO">#REF!</definedName>
    <definedName name="FACTURACION">#REF!</definedName>
    <definedName name="fcDate">#REF!</definedName>
    <definedName name="FEB">#REF!</definedName>
    <definedName name="feo">#REF!</definedName>
    <definedName name="Fin">#REF!</definedName>
    <definedName name="Fish_serv">#REF!</definedName>
    <definedName name="Fishing">#REF!</definedName>
    <definedName name="FishSPV">#REF!</definedName>
    <definedName name="franks">#REF!</definedName>
    <definedName name="Fuel">#REF!</definedName>
    <definedName name="Fuel_Catering">#REF!</definedName>
    <definedName name="gast">#REF!</definedName>
    <definedName name="Gastos">#REF!</definedName>
    <definedName name="General_Coeff">#REF!</definedName>
    <definedName name="GENERALES">#REF!</definedName>
    <definedName name="Geology">#REF!</definedName>
    <definedName name="Global_tools">#REF!</definedName>
    <definedName name="goparid">#REF!</definedName>
    <definedName name="GRÁFICO_N_10.2.4.">#REF!</definedName>
    <definedName name="Gs.">#REF!</definedName>
    <definedName name="GST">#REF!</definedName>
    <definedName name="GST_hour">#REF!</definedName>
    <definedName name="GST_hr">#REF!</definedName>
    <definedName name="GST_op1">#REF!</definedName>
    <definedName name="Gst_op2">#REF!</definedName>
    <definedName name="Gyro_cont_op">#REF!</definedName>
    <definedName name="Gyro_cont_op_m">#REF!</definedName>
    <definedName name="Gyro_cont_SB">#REF!</definedName>
    <definedName name="Gyro_SS_kit_oper.">#REF!</definedName>
    <definedName name="GYRO_STB">#REF!</definedName>
    <definedName name="Gyrocompas">#REF!</definedName>
    <definedName name="Hanger_7">#REF!</definedName>
    <definedName name="HeaderSpot">#REF!</definedName>
    <definedName name="Helico">#REF!</definedName>
    <definedName name="Hello">#REF!</definedName>
    <definedName name="Helpers">#REF!</definedName>
    <definedName name="ID" localSheetId="7" hidden="1">"d1c5a946-e843-46c6-8cdf-c3f426b259f7"</definedName>
    <definedName name="ID" localSheetId="10" hidden="1">"2c21d663-7cb3-4208-aff0-ac55b9db8aca"</definedName>
    <definedName name="ID" localSheetId="2" hidden="1">"3bed57a9-75cd-400f-9d00-a8fff95fc61a"</definedName>
    <definedName name="ID" localSheetId="3" hidden="1">"d1c5a946-e843-46c6-8cdf-c3f426b259f7"</definedName>
    <definedName name="ID" localSheetId="9" hidden="1">"570bdf40-f0f0-43c1-badd-8c56bbcdeba4"</definedName>
    <definedName name="ID" localSheetId="11" hidden="1">"570bdf40-f0f0-43c1-badd-8c56bbcdeba4"</definedName>
    <definedName name="ID" localSheetId="5" hidden="1">"d1c5a946-e843-46c6-8cdf-c3f426b259f7"</definedName>
    <definedName name="ID" localSheetId="8" hidden="1">"570bdf40-f0f0-43c1-badd-8c56bbcdeba4"</definedName>
    <definedName name="IIBB">#REF!</definedName>
    <definedName name="Imp_AI">#REF!</definedName>
    <definedName name="Imp_AP1">#REF!</definedName>
    <definedName name="Imp_AP2">#REF!</definedName>
    <definedName name="Imp_AR1">#REF!</definedName>
    <definedName name="Imp_AUP">#REF!</definedName>
    <definedName name="Imp_EOAF">#REF!</definedName>
    <definedName name="Imp_ER">#REF!</definedName>
    <definedName name="Imp_ERI">#REF!</definedName>
    <definedName name="Imp_ERP">#REF!</definedName>
    <definedName name="Imp_SP">#REF!</definedName>
    <definedName name="Imp_SPI">#REF!</definedName>
    <definedName name="Imp_SPP">#REF!</definedName>
    <definedName name="INDACUM">#REF!</definedName>
    <definedName name="INICIO">#REF!</definedName>
    <definedName name="IQRSheet1I6">#REF!</definedName>
    <definedName name="IQRSheet1L6">#REF!</definedName>
    <definedName name="IQRSheet1M6">#REF!</definedName>
    <definedName name="IQRSheet1N6">#REF!</definedName>
    <definedName name="IQRSheet1O6">#REF!</definedName>
    <definedName name="IQRSheet1P6">#REF!</definedName>
    <definedName name="jpylibor">#REF!</definedName>
    <definedName name="L_">#REF!</definedName>
    <definedName name="LABORATORIO">#REF!</definedName>
    <definedName name="Landing_Collar_7">#REF!</definedName>
    <definedName name="libor">#REF!</definedName>
    <definedName name="Liner_5_1_2">#REF!</definedName>
    <definedName name="Liner_5_Depth">#REF!</definedName>
    <definedName name="Liner_5_Length">#REF!</definedName>
    <definedName name="Liner_7">#REF!</definedName>
    <definedName name="liner7x4">#REF!</definedName>
    <definedName name="liner9x7">#REF!</definedName>
    <definedName name="linha">#REF!</definedName>
    <definedName name="listeca">#REF!</definedName>
    <definedName name="log_rental">#REF!</definedName>
    <definedName name="Log_stby">#REF!</definedName>
    <definedName name="MANTENIMIENTO">#REF!</definedName>
    <definedName name="MAR">#REF!</definedName>
    <definedName name="Misc_consum">#REF!</definedName>
    <definedName name="moteur">#REF!</definedName>
    <definedName name="Mud_Eng">#REF!</definedName>
    <definedName name="Mud_log_extra_op">#REF!</definedName>
    <definedName name="Mud_logging">#REF!</definedName>
    <definedName name="Mud_logging_SB">#REF!</definedName>
    <definedName name="Mud_logging_stby">#REF!</definedName>
    <definedName name="MWD_LWD_SB">#REF!</definedName>
    <definedName name="MWD_P">#REF!</definedName>
    <definedName name="MWD_P_SB">#REF!</definedName>
    <definedName name="nbrigs">#REF!</definedName>
    <definedName name="ncparid">#REF!</definedName>
    <definedName name="nmrigs">#REF!</definedName>
    <definedName name="NOV">#REF!</definedName>
    <definedName name="nsparid">#REF!</definedName>
    <definedName name="O">#REF!</definedName>
    <definedName name="OCT">#REF!</definedName>
    <definedName name="Otros">#REF!</definedName>
    <definedName name="p">#REF!</definedName>
    <definedName name="PCh">#REF!</definedName>
    <definedName name="PeerTickers">#REF!</definedName>
    <definedName name="PESOSPRES">#REF!</definedName>
    <definedName name="PESOSPRESAC">#REF!</definedName>
    <definedName name="PESOSREAL">#REF!</definedName>
    <definedName name="PESOSREALAC">#REF!</definedName>
    <definedName name="PIJIS">#REF!</definedName>
    <definedName name="POPO">#REF!</definedName>
    <definedName name="Positioning">#REF!</definedName>
    <definedName name="Positioning_Mob">#REF!</definedName>
    <definedName name="Positioning_SPV">#REF!</definedName>
    <definedName name="PRECIOS_VTAS">#REF!</definedName>
    <definedName name="Prest1">#REF!</definedName>
    <definedName name="Prest2">#REF!</definedName>
    <definedName name="Print_Area_MI">#REF!</definedName>
    <definedName name="PRINT_TITLES_MI">#REF!</definedName>
    <definedName name="Prog_Chart">#REF!</definedName>
    <definedName name="Proved">#REF!</definedName>
    <definedName name="PROY">#REF!</definedName>
    <definedName name="Proyecto">#REF!</definedName>
    <definedName name="Prueba">#REF!</definedName>
    <definedName name="PU_LD_machine">#REF!</definedName>
    <definedName name="PU_LD_Operator">#REF!</definedName>
    <definedName name="Pump_Down_Plug">#REF!</definedName>
    <definedName name="Pup_7_23">#REF!</definedName>
    <definedName name="Pup_9_36">#REF!</definedName>
    <definedName name="Pup_9_40">#REF!</definedName>
    <definedName name="puto">#REF!</definedName>
    <definedName name="RCh">#REF!</definedName>
    <definedName name="RCh102r">#REF!</definedName>
    <definedName name="Remainder">#REF!</definedName>
    <definedName name="RemainderRR">#REF!</definedName>
    <definedName name="Rental_global">#REF!</definedName>
    <definedName name="Rig">#REF!</definedName>
    <definedName name="Rig_mvt">#REF!</definedName>
    <definedName name="riroe">#REF!</definedName>
    <definedName name="Riser_13_3_8">#REF!</definedName>
    <definedName name="Risking">#REF!</definedName>
    <definedName name="ROV">#REF!</definedName>
    <definedName name="rrr">#REF!</definedName>
    <definedName name="sda">#REF!</definedName>
    <definedName name="SEGURIDAD">#REF!</definedName>
    <definedName name="SET">#REF!</definedName>
    <definedName name="Setting_Collar_7">#REF!</definedName>
    <definedName name="Shoe_7">#REF!</definedName>
    <definedName name="site_survey">#REF!</definedName>
    <definedName name="Slips_9_5_8">#REF!</definedName>
    <definedName name="SOPA">#REF!</definedName>
    <definedName name="sopapita">#REF!</definedName>
    <definedName name="SPV_A">#REF!</definedName>
    <definedName name="SPV_F">#REF!</definedName>
    <definedName name="Stop13">#REF!</definedName>
    <definedName name="Stop5_1_2">#REF!</definedName>
    <definedName name="Stop9">#REF!</definedName>
    <definedName name="SUERESBA03">#REF!</definedName>
    <definedName name="SUERESBA04">#REF!</definedName>
    <definedName name="SUERESBA05">#REF!</definedName>
    <definedName name="SUERESBA06">#REF!</definedName>
    <definedName name="SUERESBA07">#REF!</definedName>
    <definedName name="SUERESBA08">#REF!</definedName>
    <definedName name="SUERESBA09">#REF!</definedName>
    <definedName name="SUERESBA10">#REF!</definedName>
    <definedName name="SUERESBA11">#REF!</definedName>
    <definedName name="SUERESBA12">#REF!</definedName>
    <definedName name="SUERESBA13">#REF!</definedName>
    <definedName name="SUERESBA14">#REF!</definedName>
    <definedName name="SUERESEXPBA">#REF!</definedName>
    <definedName name="SUERESEXPTF">#REF!</definedName>
    <definedName name="SUERESNQCI07">#REF!</definedName>
    <definedName name="SUERESNQCI08">#REF!</definedName>
    <definedName name="SUERESNQCI09">#REF!</definedName>
    <definedName name="SUERESNQCI10">#REF!</definedName>
    <definedName name="SUERESNQFI07">#REF!</definedName>
    <definedName name="SUERESNQFI08">#REF!</definedName>
    <definedName name="SUERESNQFI09">#REF!</definedName>
    <definedName name="SUERESNQFI10">#REF!</definedName>
    <definedName name="SUERESNQFI11">#REF!</definedName>
    <definedName name="SUERESNQFI12">#REF!</definedName>
    <definedName name="SUERESNQFI13">#REF!</definedName>
    <definedName name="SUERESNQFI14">#REF!</definedName>
    <definedName name="SUERESTFCI06">#REF!</definedName>
    <definedName name="SUERESTFCI07">#REF!</definedName>
    <definedName name="SUERESTFCI08">#REF!</definedName>
    <definedName name="SUERESTFCI09">#REF!</definedName>
    <definedName name="SUERESTFCI11">#REF!</definedName>
    <definedName name="SUERESTFFI08">#REF!</definedName>
    <definedName name="SUERESTFFI09">#REF!</definedName>
    <definedName name="SUERESTFFI10">#REF!</definedName>
    <definedName name="SUERESTFFI11">#REF!</definedName>
    <definedName name="SUERESTFFI12">#REF!</definedName>
    <definedName name="SUEROTNQFI08">#REF!</definedName>
    <definedName name="SUEROTNQFI09">#REF!</definedName>
    <definedName name="SUEROTNQFI10">#REF!</definedName>
    <definedName name="SUEROTNQFI11">#REF!</definedName>
    <definedName name="SUEROTNQFI12">#REF!</definedName>
    <definedName name="SUEROTPERFONQ09">#REF!</definedName>
    <definedName name="SUEROTPERFONQ10">#REF!</definedName>
    <definedName name="SUEROTPERFONQ11">#REF!</definedName>
    <definedName name="SUEROTPERFOTFOF10">#REF!</definedName>
    <definedName name="SUEROTPERFOTFOF11">#REF!</definedName>
    <definedName name="SUEROTPERFOTFOF12">#REF!</definedName>
    <definedName name="SUEROTPERFOTFON10">#REF!</definedName>
    <definedName name="SUEROTPERFOTFON11">#REF!</definedName>
    <definedName name="SUEROTTFFI07">#REF!</definedName>
    <definedName name="SUEROTTFFI08">#REF!</definedName>
    <definedName name="SUEROTTFFI09">#REF!</definedName>
    <definedName name="SUEROTTFFI10">#REF!</definedName>
    <definedName name="SUEROTTFFI11">#REF!</definedName>
    <definedName name="SUEROTTFFI12">#REF!</definedName>
    <definedName name="Support_office">#REF!</definedName>
    <definedName name="Surface_Testing">#REF!</definedName>
    <definedName name="Svy_eng_op">#REF!</definedName>
    <definedName name="Svy_eng_SB">#REF!</definedName>
    <definedName name="SWAPS">#REF!</definedName>
    <definedName name="SZR_12">#REF!</definedName>
    <definedName name="SZR_8">#REF!</definedName>
    <definedName name="SZR_SB">#REF!</definedName>
    <definedName name="SZR12_SB">#REF!</definedName>
    <definedName name="SZR8_SB">#REF!</definedName>
    <definedName name="Telecom">#REF!</definedName>
    <definedName name="TEST0">#REF!</definedName>
    <definedName name="TESTHKEY">#REF!</definedName>
    <definedName name="TESTKEYS">#REF!</definedName>
    <definedName name="TESTVKEY">#REF!</definedName>
    <definedName name="tipo">#REF!</definedName>
    <definedName name="Title2Spot">#REF!</definedName>
    <definedName name="Total_Days">#REF!</definedName>
    <definedName name="Total_Drilling_Days">#REF!</definedName>
    <definedName name="Total_geologist">#REF!</definedName>
    <definedName name="Total_Hanger_7">#REF!</definedName>
    <definedName name="Total_Moving_Days">#REF!</definedName>
    <definedName name="Total_sup">#REF!</definedName>
    <definedName name="TOTAL_VENTAS">#REF!</definedName>
    <definedName name="Transport">#REF!</definedName>
    <definedName name="Tubing_run">#REF!</definedName>
    <definedName name="Tubing_run_in">#REF!</definedName>
    <definedName name="Tubing_run_out">#REF!</definedName>
    <definedName name="Tubing_tong">#REF!</definedName>
    <definedName name="tubrun">#REF!</definedName>
    <definedName name="U_S_COPS">#REF!</definedName>
    <definedName name="VARPRES">#REF!</definedName>
    <definedName name="VARPRESAC">#REF!</definedName>
    <definedName name="VARREAL">#REF!</definedName>
    <definedName name="VARREALAC">#REF!</definedName>
    <definedName name="VENTAS_M3">#REF!</definedName>
    <definedName name="VENTASM3PRES">#REF!</definedName>
    <definedName name="VENTASM3PRESAC">#REF!</definedName>
    <definedName name="VENTASM3REAL">#REF!</definedName>
    <definedName name="VENTASM3REALAC">#REF!</definedName>
    <definedName name="VENTASPSPRES">#REF!</definedName>
    <definedName name="VENTASPSPRESAC">#REF!</definedName>
    <definedName name="VENTASPSREAL">#REF!</definedName>
    <definedName name="VENTASPSREALAC">#REF!</definedName>
    <definedName name="Volumen_Exportación_M3">#REF!</definedName>
    <definedName name="Volumen_Local_M3">#REF!</definedName>
    <definedName name="VTAS._2">#REF!</definedName>
    <definedName name="VTAS_1">#REF!</definedName>
    <definedName name="Weath_fish">#REF!</definedName>
    <definedName name="wellhead">#REF!</definedName>
    <definedName name="welltype">#REF!</definedName>
    <definedName name="Wiper_Plug_7">#REF!</definedName>
    <definedName name="XO_7_23_26">#REF!</definedName>
    <definedName name="xxx">#REF!</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50" i="22" l="1"/>
  <c r="M23" i="22"/>
  <c r="M31" i="11"/>
  <c r="S127" i="6"/>
  <c r="R159" i="6"/>
  <c r="M20" i="14"/>
  <c r="M81" i="11"/>
  <c r="M79" i="11"/>
  <c r="K53" i="11"/>
  <c r="K61" i="11"/>
  <c r="K36" i="11"/>
  <c r="K45" i="11"/>
  <c r="K63" i="11"/>
  <c r="M38" i="22"/>
  <c r="M6" i="22" s="1"/>
  <c r="M9" i="22" s="1"/>
  <c r="M12" i="22" s="1"/>
  <c r="M47" i="20"/>
  <c r="M42" i="3"/>
  <c r="M20" i="13"/>
  <c r="J24" i="14"/>
  <c r="I24" i="14"/>
  <c r="J22" i="14"/>
  <c r="I22" i="14"/>
  <c r="J20" i="14"/>
  <c r="I20" i="14"/>
  <c r="I6" i="7"/>
  <c r="I5" i="7"/>
  <c r="K149" i="6"/>
  <c r="K148" i="6"/>
  <c r="J108" i="11"/>
  <c r="I108" i="11"/>
  <c r="J104" i="11"/>
  <c r="J111" i="11" s="1"/>
  <c r="J113" i="11" s="1"/>
  <c r="I104" i="11"/>
  <c r="I111" i="11" s="1"/>
  <c r="J96" i="11"/>
  <c r="I96" i="11"/>
  <c r="I113" i="11" s="1"/>
  <c r="J81" i="11"/>
  <c r="I81" i="11"/>
  <c r="J79" i="11"/>
  <c r="I79" i="11"/>
  <c r="I61" i="11"/>
  <c r="J56" i="11"/>
  <c r="I56" i="11"/>
  <c r="J53" i="11"/>
  <c r="J48" i="11"/>
  <c r="J61" i="11" s="1"/>
  <c r="J41" i="11"/>
  <c r="I41" i="11"/>
  <c r="I45" i="11" s="1"/>
  <c r="I63" i="11" s="1"/>
  <c r="J39" i="11"/>
  <c r="J36" i="11"/>
  <c r="J45" i="11" s="1"/>
  <c r="J63" i="11" s="1"/>
  <c r="I31" i="11"/>
  <c r="J29" i="11"/>
  <c r="J31" i="11" s="1"/>
  <c r="J103" i="22"/>
  <c r="I103" i="22"/>
  <c r="I100" i="22" s="1"/>
  <c r="J102" i="22"/>
  <c r="I102" i="22"/>
  <c r="J101" i="22"/>
  <c r="I101" i="22"/>
  <c r="J100" i="22"/>
  <c r="I51" i="3"/>
  <c r="I47" i="3"/>
  <c r="I46" i="3"/>
  <c r="I50" i="3" s="1"/>
  <c r="I9" i="3"/>
  <c r="J51" i="3"/>
  <c r="J47" i="3"/>
  <c r="J46" i="3"/>
  <c r="J50" i="3" s="1"/>
  <c r="J9" i="3"/>
  <c r="M21" i="22"/>
  <c r="L21" i="22"/>
  <c r="M48" i="22"/>
  <c r="M49" i="22"/>
  <c r="L20" i="22"/>
  <c r="N233" i="6"/>
  <c r="R233" i="6"/>
  <c r="N232" i="6"/>
  <c r="N231" i="6"/>
  <c r="R231" i="6"/>
  <c r="M56" i="11"/>
  <c r="M51" i="11"/>
  <c r="M48" i="11" s="1"/>
  <c r="M29" i="11"/>
  <c r="M39" i="20"/>
  <c r="M30" i="3"/>
  <c r="M26" i="22" l="1"/>
  <c r="M29" i="3"/>
  <c r="M6" i="3" s="1"/>
  <c r="M12" i="3" s="1"/>
  <c r="M24" i="20"/>
  <c r="R24" i="6"/>
  <c r="R225" i="6"/>
  <c r="R221" i="6" s="1"/>
  <c r="M40" i="3" l="1"/>
  <c r="M18" i="7"/>
  <c r="K79" i="11"/>
  <c r="K81" i="11" s="1"/>
  <c r="K103" i="22"/>
  <c r="L103" i="22"/>
  <c r="M103" i="22"/>
  <c r="M101" i="22" s="1"/>
  <c r="J82" i="6"/>
  <c r="J83" i="6"/>
  <c r="P50" i="6"/>
  <c r="K47" i="6"/>
  <c r="M23" i="13"/>
  <c r="M16" i="13"/>
  <c r="L25" i="14"/>
  <c r="L22" i="14" s="1"/>
  <c r="K22" i="14"/>
  <c r="M22" i="14"/>
  <c r="S107" i="6"/>
  <c r="R184" i="6"/>
  <c r="K100" i="22" l="1"/>
  <c r="K101" i="22"/>
  <c r="K102" i="22"/>
  <c r="L102" i="22"/>
  <c r="L101" i="22"/>
  <c r="M100" i="22"/>
  <c r="L100" i="22"/>
  <c r="M102" i="22"/>
  <c r="S122" i="6"/>
  <c r="S121" i="6"/>
  <c r="S120" i="6"/>
  <c r="S117" i="6"/>
  <c r="S116" i="6"/>
  <c r="S115" i="6"/>
  <c r="S112" i="6"/>
  <c r="S106" i="6"/>
  <c r="M17" i="7" s="1"/>
  <c r="R38" i="6"/>
  <c r="R37" i="6"/>
  <c r="R34" i="6"/>
  <c r="R32" i="6"/>
  <c r="R30" i="6"/>
  <c r="R29" i="6"/>
  <c r="R28" i="6"/>
  <c r="N24" i="6"/>
  <c r="S11" i="6"/>
  <c r="S10" i="6"/>
  <c r="M29" i="14"/>
  <c r="M15" i="7"/>
  <c r="M41" i="11"/>
  <c r="M27" i="20"/>
  <c r="M28" i="20"/>
  <c r="M7" i="11"/>
  <c r="M96" i="11"/>
  <c r="L33" i="20"/>
  <c r="L51" i="3"/>
  <c r="L41" i="7" l="1"/>
  <c r="M41" i="7"/>
  <c r="L24" i="14"/>
  <c r="M24" i="14"/>
  <c r="L20" i="14"/>
  <c r="K24" i="14"/>
  <c r="K20" i="14"/>
  <c r="O59" i="6"/>
  <c r="M9" i="14"/>
  <c r="O98" i="6" l="1"/>
  <c r="O99" i="6"/>
  <c r="O100" i="6"/>
  <c r="M9" i="20"/>
  <c r="M12" i="20" s="1"/>
  <c r="R215" i="6"/>
  <c r="R232" i="6" s="1"/>
  <c r="N236" i="6"/>
  <c r="P236" i="6"/>
  <c r="R236" i="6"/>
  <c r="P88" i="6"/>
  <c r="P86" i="6"/>
  <c r="N59" i="6"/>
  <c r="M59" i="6"/>
  <c r="L59" i="6"/>
  <c r="K59" i="6"/>
  <c r="J59" i="6"/>
  <c r="J94" i="6" s="1"/>
  <c r="J47" i="6"/>
  <c r="O47" i="6"/>
  <c r="M44" i="13"/>
  <c r="M52" i="13"/>
  <c r="M48" i="13"/>
  <c r="M41" i="13"/>
  <c r="M37" i="13"/>
  <c r="M30" i="13"/>
  <c r="M27" i="13"/>
  <c r="M13" i="13"/>
  <c r="K98" i="6" l="1"/>
  <c r="K99" i="6"/>
  <c r="K100" i="6"/>
  <c r="N100" i="6"/>
  <c r="N98" i="6"/>
  <c r="N99" i="6"/>
  <c r="J100" i="6"/>
  <c r="J98" i="6"/>
  <c r="J99" i="6"/>
  <c r="L100" i="6"/>
  <c r="L98" i="6"/>
  <c r="L99" i="6"/>
  <c r="M98" i="6"/>
  <c r="M99" i="6"/>
  <c r="M100" i="6"/>
  <c r="M51" i="3"/>
  <c r="K51" i="3"/>
  <c r="K47" i="3"/>
  <c r="L47" i="3"/>
  <c r="M47" i="3"/>
  <c r="M46" i="3"/>
  <c r="M50" i="3" s="1"/>
  <c r="L46" i="3"/>
  <c r="L50" i="3" s="1"/>
  <c r="K46" i="3"/>
  <c r="M53" i="11" l="1"/>
  <c r="M61" i="11" s="1"/>
  <c r="M39" i="11"/>
  <c r="M36" i="11" s="1"/>
  <c r="M45" i="11" s="1"/>
  <c r="M63" i="11" s="1"/>
  <c r="L39" i="11"/>
  <c r="K39" i="11"/>
  <c r="M20" i="11"/>
  <c r="K41" i="11"/>
  <c r="L41" i="11"/>
  <c r="L96" i="11"/>
  <c r="K96" i="11"/>
  <c r="K20" i="11"/>
  <c r="K31" i="11" s="1"/>
  <c r="L20" i="11"/>
  <c r="L31" i="11" s="1"/>
  <c r="M6" i="11" l="1"/>
  <c r="M8" i="11" s="1"/>
  <c r="M11" i="11" s="1"/>
  <c r="K108" i="11" l="1"/>
  <c r="L108" i="11"/>
  <c r="L104" i="11" s="1"/>
  <c r="L111" i="11" s="1"/>
  <c r="L113" i="11" s="1"/>
  <c r="M108" i="11"/>
  <c r="L79" i="11"/>
  <c r="L81" i="11" s="1"/>
  <c r="L36" i="11"/>
  <c r="L45" i="11" s="1"/>
  <c r="K56" i="11"/>
  <c r="L56" i="11"/>
  <c r="L53" i="11" s="1"/>
  <c r="K48" i="11"/>
  <c r="L48" i="11"/>
  <c r="M37" i="3"/>
  <c r="M41" i="3"/>
  <c r="M39" i="3"/>
  <c r="M13" i="3"/>
  <c r="M9" i="3"/>
  <c r="M14" i="3" s="1"/>
  <c r="L9" i="3"/>
  <c r="P47" i="6"/>
  <c r="K83" i="6"/>
  <c r="K95" i="6" s="1"/>
  <c r="K82" i="6"/>
  <c r="K94" i="6" s="1"/>
  <c r="S135" i="6" l="1"/>
  <c r="S155" i="6"/>
  <c r="S158" i="6"/>
  <c r="S154" i="6"/>
  <c r="S153" i="6"/>
  <c r="S148" i="6"/>
  <c r="S149" i="6"/>
  <c r="S144" i="6"/>
  <c r="S143" i="6"/>
  <c r="S145" i="6"/>
  <c r="S159" i="6"/>
  <c r="S134" i="6"/>
  <c r="S133" i="6"/>
  <c r="S124" i="6"/>
  <c r="M22" i="7"/>
  <c r="M104" i="11"/>
  <c r="M111" i="11" s="1"/>
  <c r="M113" i="11" s="1"/>
  <c r="K104" i="11"/>
  <c r="K111" i="11" s="1"/>
  <c r="K113" i="11" s="1"/>
  <c r="L61" i="11"/>
  <c r="L63" i="11" s="1"/>
  <c r="L36" i="20"/>
  <c r="M33" i="20"/>
  <c r="K39" i="20" l="1"/>
  <c r="L39" i="20"/>
  <c r="M42" i="20"/>
  <c r="M45" i="20" s="1"/>
  <c r="L42" i="20"/>
  <c r="K42" i="20"/>
  <c r="M36" i="20"/>
  <c r="L27" i="20"/>
  <c r="K27" i="20"/>
  <c r="L45" i="20" l="1"/>
  <c r="L47" i="20" s="1"/>
  <c r="K45" i="20"/>
  <c r="K47" i="20" s="1"/>
  <c r="P87" i="6"/>
  <c r="O83" i="6"/>
  <c r="O95" i="6" s="1"/>
  <c r="N83" i="6"/>
  <c r="N95" i="6" s="1"/>
  <c r="M83" i="6"/>
  <c r="M95" i="6" s="1"/>
  <c r="L83" i="6"/>
  <c r="L95" i="6" s="1"/>
  <c r="O82" i="6"/>
  <c r="O94" i="6" s="1"/>
  <c r="N82" i="6"/>
  <c r="N94" i="6" s="1"/>
  <c r="M82" i="6"/>
  <c r="M94" i="6" s="1"/>
  <c r="L82" i="6"/>
  <c r="L94" i="6" s="1"/>
  <c r="J95" i="6"/>
  <c r="P79" i="6"/>
  <c r="P78" i="6"/>
  <c r="P76" i="6"/>
  <c r="P75" i="6"/>
  <c r="P73" i="6"/>
  <c r="P72" i="6"/>
  <c r="P67" i="6"/>
  <c r="P66" i="6"/>
  <c r="P70" i="6"/>
  <c r="P69" i="6"/>
  <c r="P64" i="6"/>
  <c r="P63" i="6"/>
  <c r="M23" i="7" l="1"/>
  <c r="M21" i="7"/>
  <c r="P59" i="6"/>
  <c r="P82" i="6"/>
  <c r="P83" i="6"/>
  <c r="M47" i="6"/>
  <c r="N47" i="6"/>
  <c r="L47" i="6"/>
  <c r="K52" i="20"/>
  <c r="L24" i="20"/>
  <c r="L28" i="20" s="1"/>
  <c r="K24" i="20"/>
  <c r="K28" i="20" s="1"/>
  <c r="P95" i="6" l="1"/>
  <c r="M24" i="7"/>
  <c r="P94" i="6"/>
  <c r="P100" i="6"/>
  <c r="P98" i="6"/>
  <c r="P99" i="6"/>
  <c r="K7" i="3"/>
  <c r="K57" i="3" l="1"/>
  <c r="K56" i="3"/>
  <c r="K32" i="3"/>
  <c r="K31" i="3"/>
  <c r="K30" i="3"/>
  <c r="K29" i="3"/>
  <c r="K6" i="3"/>
  <c r="K50" i="3" s="1"/>
  <c r="K9" i="3" l="1"/>
</calcChain>
</file>

<file path=xl/sharedStrings.xml><?xml version="1.0" encoding="utf-8"?>
<sst xmlns="http://schemas.openxmlformats.org/spreadsheetml/2006/main" count="1560" uniqueCount="676">
  <si>
    <t>Resumen de datos ASG de Vista</t>
  </si>
  <si>
    <t>para el año finalizado el 31 de diciembre de 2025</t>
  </si>
  <si>
    <t>Índice</t>
  </si>
  <si>
    <t>Emisiones</t>
  </si>
  <si>
    <t>Energía</t>
  </si>
  <si>
    <t>Agua</t>
  </si>
  <si>
    <t>Residuos y derrames</t>
  </si>
  <si>
    <t>Producción</t>
  </si>
  <si>
    <t>Biodiversidad</t>
  </si>
  <si>
    <t>Salud y seguridad</t>
  </si>
  <si>
    <t>Nuestra gente</t>
  </si>
  <si>
    <t>DEI</t>
  </si>
  <si>
    <t>Proveedores</t>
  </si>
  <si>
    <r>
      <t xml:space="preserve">EMISIONES </t>
    </r>
    <r>
      <rPr>
        <b/>
        <vertAlign val="superscript"/>
        <sz val="14"/>
        <color rgb="FF33227A"/>
        <rFont val="Titillium Web Light"/>
      </rPr>
      <t>(1)</t>
    </r>
  </si>
  <si>
    <t>GRI 305-1, 305-2, 305-4, 305-5, 305-7, GRI O&amp;G 11.3.2  SASB EM-EP-110a.1, EM-EP-110a.2, EM-EP-120a.1, EM-EP-420a.2</t>
  </si>
  <si>
    <t>Unidad</t>
  </si>
  <si>
    <t>Emisiones de GEI de alcance 1 y 2</t>
  </si>
  <si>
    <r>
      <t xml:space="preserve">Emisiones absolutas de GEI </t>
    </r>
    <r>
      <rPr>
        <b/>
        <vertAlign val="superscript"/>
        <sz val="11"/>
        <rFont val="Titillium Web Light"/>
      </rPr>
      <t>(2)</t>
    </r>
  </si>
  <si>
    <t>Alcance 1</t>
  </si>
  <si>
    <t>MtCO2e</t>
  </si>
  <si>
    <t>Alcance 2 - basado en ubicación</t>
  </si>
  <si>
    <t>Alcance 2 - basado en mercado</t>
  </si>
  <si>
    <t>n/d</t>
  </si>
  <si>
    <r>
      <t>Emisiones totales</t>
    </r>
    <r>
      <rPr>
        <b/>
        <vertAlign val="superscript"/>
        <sz val="11"/>
        <color rgb="FF000000"/>
        <rFont val="Titillium Web Light"/>
      </rPr>
      <t>(3)</t>
    </r>
  </si>
  <si>
    <r>
      <t>Intensidad de las emisiones de GEI de alcance 1 y 2</t>
    </r>
    <r>
      <rPr>
        <b/>
        <vertAlign val="superscript"/>
        <sz val="11"/>
        <rFont val="Titillium Web Light"/>
      </rPr>
      <t>(2)(3)(4)</t>
    </r>
  </si>
  <si>
    <t>kg CO2e/boe</t>
  </si>
  <si>
    <t>Alcance 2</t>
  </si>
  <si>
    <t xml:space="preserve">Intensidad total de emisiones  </t>
  </si>
  <si>
    <t>Emisiones absolutas de GEI por tipo de operación</t>
  </si>
  <si>
    <r>
      <t xml:space="preserve">Convencional </t>
    </r>
    <r>
      <rPr>
        <vertAlign val="superscript"/>
        <sz val="11"/>
        <color rgb="FF000000"/>
        <rFont val="Titillium Web Light"/>
      </rPr>
      <t>(5)</t>
    </r>
  </si>
  <si>
    <t>Shale</t>
  </si>
  <si>
    <r>
      <t xml:space="preserve">Intensidad de emisiones de GEI por tipo de operación </t>
    </r>
    <r>
      <rPr>
        <b/>
        <vertAlign val="superscript"/>
        <sz val="11"/>
        <rFont val="Titillium Web Light"/>
      </rPr>
      <t>(4)</t>
    </r>
  </si>
  <si>
    <t>Emisiones de GEI de alcance 1</t>
  </si>
  <si>
    <t>Emisiones absolutas de GEI por fuente</t>
  </si>
  <si>
    <r>
      <t xml:space="preserve">Venteo </t>
    </r>
    <r>
      <rPr>
        <vertAlign val="superscript"/>
        <sz val="11"/>
        <rFont val="Titillium Web Light"/>
      </rPr>
      <t xml:space="preserve">(6) </t>
    </r>
    <r>
      <rPr>
        <sz val="11"/>
        <rFont val="Titillium Web Light"/>
      </rPr>
      <t>(proceso + otros)</t>
    </r>
  </si>
  <si>
    <t xml:space="preserve">  i. Venteo (otras emisiones)</t>
  </si>
  <si>
    <t xml:space="preserve">  ii. Venteo (proceso)</t>
  </si>
  <si>
    <r>
      <t xml:space="preserve">Combustión estacionaria </t>
    </r>
    <r>
      <rPr>
        <vertAlign val="superscript"/>
        <sz val="11"/>
        <color rgb="FF000000"/>
        <rFont val="Titillium Web Light"/>
      </rPr>
      <t>(7)</t>
    </r>
  </si>
  <si>
    <t>Quema</t>
  </si>
  <si>
    <t>Fugitivas</t>
  </si>
  <si>
    <t>Gas hidrocarburo quemado</t>
  </si>
  <si>
    <t>MMm3</t>
  </si>
  <si>
    <r>
      <t xml:space="preserve">Intensidad de emisión de GEI de alcance 1 por fuente </t>
    </r>
    <r>
      <rPr>
        <b/>
        <vertAlign val="superscript"/>
        <sz val="11"/>
        <rFont val="Titillium Web Light"/>
      </rPr>
      <t>(4)</t>
    </r>
  </si>
  <si>
    <t>Combustión estacionaria</t>
  </si>
  <si>
    <r>
      <t xml:space="preserve">Emisiones directas de GEI por tipo de GEI </t>
    </r>
    <r>
      <rPr>
        <b/>
        <vertAlign val="superscript"/>
        <sz val="11"/>
        <rFont val="Titillium Web Light"/>
      </rPr>
      <t>(8)</t>
    </r>
  </si>
  <si>
    <t>CO2</t>
  </si>
  <si>
    <t>Mt CO2e</t>
  </si>
  <si>
    <t>CH4</t>
  </si>
  <si>
    <t>N2O</t>
  </si>
  <si>
    <t>Métricas de emisiones de metano</t>
  </si>
  <si>
    <t>Porcentaje de metano sobre el total de emisiones de alcance 1</t>
  </si>
  <si>
    <t>%</t>
  </si>
  <si>
    <r>
      <t xml:space="preserve">Intensidad de emisiones de metano </t>
    </r>
    <r>
      <rPr>
        <vertAlign val="superscript"/>
        <sz val="11"/>
        <rFont val="Titillium Web Light"/>
      </rPr>
      <t xml:space="preserve">(4) </t>
    </r>
  </si>
  <si>
    <t>kgCH4/boe</t>
  </si>
  <si>
    <r>
      <t xml:space="preserve">Emisiones de GEI de alcance 2 </t>
    </r>
    <r>
      <rPr>
        <b/>
        <vertAlign val="superscript"/>
        <sz val="11"/>
        <color theme="0"/>
        <rFont val="Titillium Web Light"/>
      </rPr>
      <t>(8)(9)</t>
    </r>
  </si>
  <si>
    <r>
      <t xml:space="preserve">Emisiones de GEI de alcance 2 por ubicación </t>
    </r>
    <r>
      <rPr>
        <b/>
        <vertAlign val="superscript"/>
        <sz val="11"/>
        <rFont val="Titillium Web Light"/>
      </rPr>
      <t>(10)</t>
    </r>
  </si>
  <si>
    <t xml:space="preserve">Medanito </t>
  </si>
  <si>
    <t>MtnCO2e</t>
  </si>
  <si>
    <t>Activo transferido</t>
  </si>
  <si>
    <t>Entre Lomas + BPO + BPE + CAN</t>
  </si>
  <si>
    <t>Emisiones estimadas de dióxido de carbono incorporadas en las reservas probadas de hidrocarburos</t>
  </si>
  <si>
    <t>Plan de reducción de emisiones de GEI</t>
  </si>
  <si>
    <t>Inversión total realizada en el marco del plan de reducción de emisiones de GEI</t>
  </si>
  <si>
    <t>$MM</t>
  </si>
  <si>
    <r>
      <t xml:space="preserve">Calidad del aire - Emisiones al aire significativas </t>
    </r>
    <r>
      <rPr>
        <b/>
        <vertAlign val="superscript"/>
        <sz val="11"/>
        <color theme="0"/>
        <rFont val="Titillium Web Light"/>
      </rPr>
      <t>(11)</t>
    </r>
    <r>
      <rPr>
        <vertAlign val="superscript"/>
        <sz val="11"/>
        <color theme="0"/>
        <rFont val="Titillium Web Light"/>
      </rPr>
      <t xml:space="preserve"> </t>
    </r>
  </si>
  <si>
    <t>Óxidos de nitrógeno (NOX)</t>
  </si>
  <si>
    <t>Tn</t>
  </si>
  <si>
    <t>Óxidos de azufre (SOX)</t>
  </si>
  <si>
    <r>
      <t xml:space="preserve">Compuestos orgánicos volátiles (COV) </t>
    </r>
    <r>
      <rPr>
        <vertAlign val="superscript"/>
        <sz val="11"/>
        <color rgb="FF000000"/>
        <rFont val="Titillium Web Light"/>
      </rPr>
      <t>(12)</t>
    </r>
  </si>
  <si>
    <t>Material particulado (PM10)</t>
  </si>
  <si>
    <t>Monóxido de carbono (CO)</t>
  </si>
  <si>
    <t>(1) El alcance de los indicadores de emisiones se limitó a los activos operados por Vista Energy Argentina S.A.U en Argentina.</t>
  </si>
  <si>
    <t>(2) En 2026, Vista ajustó su línea base de emisiones de GEI de 2020 para reflejar un cambio en su límite operativo, tras la transferencia de seis activos convencionales en 2023. Como resultado del ajuste, la intensidad de emisiones de GEI de la línea base es de 36.6 kgCO₂e/boe y las emisiones absolutas de la línea de base son de 183 MtnCO₂e. El ajuste afecta únicamente a la línea base utilizada para evaluar el desempeño en materia de emisiones a lo largo del tiempo y no modifica los datos de emisiones reportados previamente.</t>
  </si>
  <si>
    <t>(3) Considera las emisiones de alcance 1 y alcance 2 basadas en ubicación hasta 2023, y alcance 2 basado en mercado a partir de 2024.</t>
  </si>
  <si>
    <t>(4) Las métricas de intensidad se calcularon en función de la producción bruta hasta 2023 y se basan en la producción total a partir de 2024.</t>
  </si>
  <si>
    <t>(5) Para el año 2023, las emisiones convencionales corresponden a las emisiones de enero y febrero de los activos convencionales transferidos a Tango.</t>
  </si>
  <si>
    <t>(6) Las emisiones por venteo están representadas por las emisiones de procesamiento (deshidratadores de glicol, dispositivos neumáticos, tanques de almacenamiento, bombas de inyección química y actividades de mantenimiento y paradas de planta).</t>
  </si>
  <si>
    <t>(7) En 2025, las emisiones de combustión móvil (2 MtCO2e) no fueron materiales y se incluyen en los totales de combustión estacionaria.</t>
  </si>
  <si>
    <t>(8) Las emisiones biogénicas de CO₂ y otros GEI (HFCs, PFCs, SF₆ y NF₃) no se consideran materiales.</t>
  </si>
  <si>
    <t>(9) Los factores de emisión por tipo de gas no están disponibles para la electricidad comprada al Sistema Argentino de Interconexión (SADI).</t>
  </si>
  <si>
    <t>(10) Considera emisiones de alcance 2 basadas en ubicación hasta 2023, y alcance 2 basado en mercado a partir de 2024.</t>
  </si>
  <si>
    <t>(11) Las emisiones de contaminantes atmosféricos peligrosos (HAPs, por sus siglas en inglés) y contaminantes orgánicos persistentes (POPs, por sus siglas en inglés) no se consideran materiales para nuestras operaciones, ya que no suelen estar asociadas con la naturaleza de nuestras actividades.</t>
  </si>
  <si>
    <t>(12) El incremento en 2025 fue impulsado por una mayor producción y ajustes operativos, junto con menores emisiones de metano.</t>
  </si>
  <si>
    <r>
      <t xml:space="preserve">ENERGÍA </t>
    </r>
    <r>
      <rPr>
        <b/>
        <vertAlign val="superscript"/>
        <sz val="14"/>
        <color rgb="FF33227A"/>
        <rFont val="Titillium Web Light"/>
      </rPr>
      <t>(1)</t>
    </r>
  </si>
  <si>
    <t>GRI 103-2, GRI 103-4, GRI O&amp;G 11.1.13, 11.1.15</t>
  </si>
  <si>
    <r>
      <t xml:space="preserve">Consumo de energía </t>
    </r>
    <r>
      <rPr>
        <b/>
        <vertAlign val="superscript"/>
        <sz val="11"/>
        <color theme="0"/>
        <rFont val="Titillium Web Light"/>
      </rPr>
      <t>(2)</t>
    </r>
  </si>
  <si>
    <t>Consumo de energía</t>
  </si>
  <si>
    <t>Consumo total de combustibles fósiles</t>
  </si>
  <si>
    <t>GJ</t>
  </si>
  <si>
    <t>Consumo total de electricidad</t>
  </si>
  <si>
    <t>Consumo total de calefacción, refrigeración y vapor</t>
  </si>
  <si>
    <t>Consumo total de energía</t>
  </si>
  <si>
    <r>
      <t xml:space="preserve">Intensidad energética </t>
    </r>
    <r>
      <rPr>
        <b/>
        <vertAlign val="superscript"/>
        <sz val="11"/>
        <rFont val="Titillium Web Light"/>
      </rPr>
      <t>(3)</t>
    </r>
  </si>
  <si>
    <t>Intensidad de consumo total de energía</t>
  </si>
  <si>
    <t>GJ/boe</t>
  </si>
  <si>
    <r>
      <t>Consumo de combustible por fuente</t>
    </r>
    <r>
      <rPr>
        <b/>
        <sz val="9"/>
        <color theme="0"/>
        <rFont val="Titillium Web Light"/>
      </rPr>
      <t/>
    </r>
  </si>
  <si>
    <t>Consumo de energía renovable</t>
  </si>
  <si>
    <t>Consumo total de energía renovable</t>
  </si>
  <si>
    <t>Consumo de energía no renovable</t>
  </si>
  <si>
    <t>Consumo de gas natural - Energía de combustión interna</t>
  </si>
  <si>
    <t>Consumo de gas natural - Generadores</t>
  </si>
  <si>
    <t>Consumo de gas natural - Calefacción</t>
  </si>
  <si>
    <t>Gas natural - Otros consumos</t>
  </si>
  <si>
    <t>Consumo total de gas natural</t>
  </si>
  <si>
    <t xml:space="preserve"> Diésel - Energía de combustión interna</t>
  </si>
  <si>
    <t xml:space="preserve"> Diésel - Generadores</t>
  </si>
  <si>
    <t>Consumo total de diésel</t>
  </si>
  <si>
    <t>Consumo total de energía no renovable</t>
  </si>
  <si>
    <t>Consumo y autogeneración de electricidad por tipo</t>
  </si>
  <si>
    <r>
      <t xml:space="preserve">Consumo de electricidad renovable </t>
    </r>
    <r>
      <rPr>
        <b/>
        <vertAlign val="superscript"/>
        <sz val="11"/>
        <color rgb="FF000000"/>
        <rFont val="Titillium Web Light"/>
      </rPr>
      <t>(4)</t>
    </r>
  </si>
  <si>
    <t>Consumo de electricidad comprada</t>
  </si>
  <si>
    <t>MWh</t>
  </si>
  <si>
    <t xml:space="preserve"> i. Consumo de electricidad para operaciones de campo</t>
  </si>
  <si>
    <t xml:space="preserve"> ii. Consumo de electricidad para oficinas</t>
  </si>
  <si>
    <t>Consumo total de electricidad renovable</t>
  </si>
  <si>
    <t>Consumo de electricidad no renovable</t>
  </si>
  <si>
    <t>Consumo de electricidad autogenerada</t>
  </si>
  <si>
    <t>Consumo total de electricidad no renovable</t>
  </si>
  <si>
    <t>Consumo total de electricidad (renovable y no renovable)</t>
  </si>
  <si>
    <r>
      <t>Electricidad autogenerada vendida</t>
    </r>
    <r>
      <rPr>
        <b/>
        <vertAlign val="superscript"/>
        <sz val="11"/>
        <rFont val="Titillium Web Light"/>
      </rPr>
      <t>(5)</t>
    </r>
  </si>
  <si>
    <t>Electricidad (PCR y SADI)</t>
  </si>
  <si>
    <t>Total de electricidad autogenerada vendida</t>
  </si>
  <si>
    <t>(1) El alcance de los indicadores de energía se limitó a los activos operados por Vista Energy Argentina S.A.U en Argentina.</t>
  </si>
  <si>
    <t>(2) Se utilizaron factores de conversión estándar para los cálculos de consumo de energía.</t>
  </si>
  <si>
    <t>(3) Las métricas de intensidad se calcularon en función de la producción bruta hasta 2023 y se basan en la producción total a partir de 2024.</t>
  </si>
  <si>
    <t>(4) No se genera energía renovable para autoconsumo ni para venta a terceros.</t>
  </si>
  <si>
    <t>(5) No se genera vapor, calefacción ni refrigeración para autoconsumo ni para venta a terceros.</t>
  </si>
  <si>
    <r>
      <t xml:space="preserve">AGUA </t>
    </r>
    <r>
      <rPr>
        <b/>
        <vertAlign val="superscript"/>
        <sz val="14"/>
        <color rgb="FF33227A"/>
        <rFont val="Titillium Web Light"/>
      </rPr>
      <t>(1)</t>
    </r>
  </si>
  <si>
    <t>GRI 303-3, 303-4, 303-5, GRI O&amp;G  11.6.4, 11.6.5, 11.6.6,  SASB  EM-EP-140a.1, EM-EP-140a.2, EM-EP-140a.3, EM-EP-140a.4</t>
  </si>
  <si>
    <r>
      <t xml:space="preserve">Agua </t>
    </r>
    <r>
      <rPr>
        <b/>
        <vertAlign val="superscript"/>
        <sz val="11"/>
        <color theme="0"/>
        <rFont val="Titillium Web Light"/>
      </rPr>
      <t>(2)</t>
    </r>
  </si>
  <si>
    <t>Consumo de agua</t>
  </si>
  <si>
    <t>Extracción total de agua</t>
  </si>
  <si>
    <t>ML</t>
  </si>
  <si>
    <t>Vertido total de agua</t>
  </si>
  <si>
    <t>Agua total reciclada como porcentaje del agua total consumida</t>
  </si>
  <si>
    <t>Consumo total de agua</t>
  </si>
  <si>
    <r>
      <t>Intensidad de consumo de agua</t>
    </r>
    <r>
      <rPr>
        <b/>
        <vertAlign val="superscript"/>
        <sz val="11"/>
        <rFont val="Titillium Web Light"/>
      </rPr>
      <t>(3)</t>
    </r>
  </si>
  <si>
    <t>Intensidad de consumo total de agua</t>
  </si>
  <si>
    <t>m3/boe</t>
  </si>
  <si>
    <r>
      <t>Consumo de agua proveniente de fuentes ubicadas en zonas con alto estrés hídrico</t>
    </r>
    <r>
      <rPr>
        <b/>
        <vertAlign val="superscript"/>
        <sz val="11"/>
        <rFont val="Titillium Web Light"/>
      </rPr>
      <t>(4)</t>
    </r>
  </si>
  <si>
    <r>
      <t>Consumo de agua proveniente de fuentes ubicadas en zonas con alto estrés hídrico</t>
    </r>
    <r>
      <rPr>
        <strike/>
        <vertAlign val="superscript"/>
        <sz val="11"/>
        <color rgb="FF00B0F0"/>
        <rFont val="Titillium Web Light"/>
      </rPr>
      <t>(4)</t>
    </r>
  </si>
  <si>
    <t xml:space="preserve">Agua dulce </t>
  </si>
  <si>
    <t>Consumo de agua dulce</t>
  </si>
  <si>
    <t>Extracción de agua dulce - propia</t>
  </si>
  <si>
    <t>Extracción de agua dulce - terceros</t>
  </si>
  <si>
    <t>Vertido de agua dulce</t>
  </si>
  <si>
    <t>Consumo total de agua dulce</t>
  </si>
  <si>
    <r>
      <t>Intensidad de consumo de agua dulce</t>
    </r>
    <r>
      <rPr>
        <b/>
        <vertAlign val="superscript"/>
        <sz val="11"/>
        <rFont val="Titillium Web Light"/>
      </rPr>
      <t>(3)</t>
    </r>
  </si>
  <si>
    <t>Intensidad de consumo total de agua dulce</t>
  </si>
  <si>
    <t xml:space="preserve">Extracción de agua por fuente </t>
  </si>
  <si>
    <r>
      <t>Por fuente</t>
    </r>
    <r>
      <rPr>
        <b/>
        <sz val="9"/>
        <rFont val="Titillium Web Light"/>
      </rPr>
      <t/>
    </r>
  </si>
  <si>
    <t>Agua dulce superficial</t>
  </si>
  <si>
    <t>Agua dulce subterránea</t>
  </si>
  <si>
    <t>Agua dulce subterránea de terceros</t>
  </si>
  <si>
    <t>Agua de mar</t>
  </si>
  <si>
    <t>Agua producida</t>
  </si>
  <si>
    <t>Agua producida por terceros</t>
  </si>
  <si>
    <t>Agua dulce superficial de terceros</t>
  </si>
  <si>
    <t>Extracción proveniente de fuentes ubicadas en zonas con alto estrés hídrico</t>
  </si>
  <si>
    <t>Agua dulce superficial o subterránea</t>
  </si>
  <si>
    <t xml:space="preserve">Extracción total de agua </t>
  </si>
  <si>
    <t>Porcentaje de la extracción total de agua proveniente de fuentes ubicadas en zonas con alto estrés hídrico</t>
  </si>
  <si>
    <t>Extracción de agua por categorías</t>
  </si>
  <si>
    <t>Agua dulce - propia</t>
  </si>
  <si>
    <t>Agua dulce - terceros</t>
  </si>
  <si>
    <t>Otra agua</t>
  </si>
  <si>
    <t>Vertido de agua</t>
  </si>
  <si>
    <t>Por destino</t>
  </si>
  <si>
    <t>Agua superficial</t>
  </si>
  <si>
    <t>Agua subterránea (formación Centenario)</t>
  </si>
  <si>
    <t>Agua de terceros</t>
  </si>
  <si>
    <t>Por categoría</t>
  </si>
  <si>
    <t>Agua dulce</t>
  </si>
  <si>
    <t>A fuentes ubicadas en zonas con alto estrés hídrico, por categoría</t>
  </si>
  <si>
    <t>Superación de los límites de vertido</t>
  </si>
  <si>
    <t xml:space="preserve"># </t>
  </si>
  <si>
    <t>Por tipo</t>
  </si>
  <si>
    <t>Terceros (Tango)</t>
  </si>
  <si>
    <t>Agua producida vertida</t>
  </si>
  <si>
    <t>Agua de proceso vertida</t>
  </si>
  <si>
    <r>
      <t>Según concentración de hidrocarburos</t>
    </r>
    <r>
      <rPr>
        <b/>
        <vertAlign val="superscript"/>
        <sz val="11"/>
        <rFont val="Titillium Web Light"/>
      </rPr>
      <t>(5)</t>
    </r>
  </si>
  <si>
    <t>Planta Entre Lomas</t>
  </si>
  <si>
    <t>mg/L</t>
  </si>
  <si>
    <r>
      <t>Planta Medanito</t>
    </r>
    <r>
      <rPr>
        <vertAlign val="superscript"/>
        <sz val="11"/>
        <rFont val="Titillium Web Light"/>
      </rPr>
      <t>(6)</t>
    </r>
  </si>
  <si>
    <r>
      <t>Planta Medanito</t>
    </r>
    <r>
      <rPr>
        <vertAlign val="superscript"/>
        <sz val="11"/>
        <color rgb="FF000000"/>
        <rFont val="Titillium Web Light"/>
      </rPr>
      <t>(6)</t>
    </r>
  </si>
  <si>
    <t xml:space="preserve">Gestión del agua </t>
  </si>
  <si>
    <t>Pozos estimulados hidráulicamente con datos públicos sobre los productos químicos utilizados en los fluidos de estimulación</t>
  </si>
  <si>
    <t>Sitios hidráulicamente estimulados con deterioro de calidad de agua vs. línea base</t>
  </si>
  <si>
    <t>Agua producida y flujo de retorno</t>
  </si>
  <si>
    <t>Agua extraída (producida)</t>
  </si>
  <si>
    <t>vertida</t>
  </si>
  <si>
    <t>inyectada</t>
  </si>
  <si>
    <t>reciclada</t>
  </si>
  <si>
    <t>Flujo de retorno generado (flowback)</t>
  </si>
  <si>
    <t>Agua extraída (producida) y flujo de retorno generado (flowback)</t>
  </si>
  <si>
    <t>Total de agua extraída (producida) y de flujo de retorno generado (flowback)</t>
  </si>
  <si>
    <t>Agua contaminada</t>
  </si>
  <si>
    <t>Agua contaminada con hidrocarburos vertidos</t>
  </si>
  <si>
    <t>t</t>
  </si>
  <si>
    <t>(1) El alcance de los indicadores de agua se limitó a los activos operados por Vista Energy Argentina S.A.U en Argentina.</t>
  </si>
  <si>
    <t>(2) El almacenamiento de agua fue 0 para el período 2021-2025.</t>
  </si>
  <si>
    <t>(4) Vista no opera en zonas con alto o extremadamente alto estrés hídrico.</t>
  </si>
  <si>
    <t>(5) Los compuestos de fósforo y nitrógeno no son materiales para la industria de petróleo y gas.</t>
  </si>
  <si>
    <t>(6) La planta de Medanito fue transferida a un operador externo en marzo de 2023.</t>
  </si>
  <si>
    <r>
      <t xml:space="preserve">RESIDUOS </t>
    </r>
    <r>
      <rPr>
        <b/>
        <vertAlign val="superscript"/>
        <sz val="14"/>
        <color rgb="FF33227A"/>
        <rFont val="Titillium Web Light"/>
      </rPr>
      <t>(1)</t>
    </r>
  </si>
  <si>
    <t>GRI 306-3, 306-4, 306-5, GRI O&amp;G 11.5.4, 11.5.5, 11.5.6</t>
  </si>
  <si>
    <t xml:space="preserve">Residuos </t>
  </si>
  <si>
    <t>Residuos generados, por composición</t>
  </si>
  <si>
    <t>No peligrosos</t>
  </si>
  <si>
    <r>
      <t>Peligrosos</t>
    </r>
    <r>
      <rPr>
        <vertAlign val="superscript"/>
        <sz val="11"/>
        <color theme="1"/>
        <rFont val="Titillium Web Light"/>
      </rPr>
      <t>(2)</t>
    </r>
  </si>
  <si>
    <t>Total de residuos generados</t>
  </si>
  <si>
    <r>
      <t xml:space="preserve">Intensidad de generación de residuos </t>
    </r>
    <r>
      <rPr>
        <b/>
        <vertAlign val="superscript"/>
        <sz val="11"/>
        <rFont val="Titillium Web Light"/>
      </rPr>
      <t>(3)</t>
    </r>
  </si>
  <si>
    <r>
      <t>Intensidad de generación total de residuos</t>
    </r>
    <r>
      <rPr>
        <b/>
        <vertAlign val="superscript"/>
        <sz val="11"/>
        <rFont val="Titillium Web Light"/>
      </rPr>
      <t xml:space="preserve"> </t>
    </r>
  </si>
  <si>
    <t>t/Mboe</t>
  </si>
  <si>
    <t>Residuos desviados de disposición final, por composición</t>
  </si>
  <si>
    <t xml:space="preserve">Residuos no peligrosos </t>
  </si>
  <si>
    <t>Plástico</t>
  </si>
  <si>
    <t>Papel y cartón</t>
  </si>
  <si>
    <t>Metales</t>
  </si>
  <si>
    <t>Residuos orgánicos</t>
  </si>
  <si>
    <t>Total de residuos no peligrosos</t>
  </si>
  <si>
    <t>Residuos peligrosos</t>
  </si>
  <si>
    <t xml:space="preserve">Recortes de perforación a base de agua </t>
  </si>
  <si>
    <t>Recortes de perforación a base de aceite</t>
  </si>
  <si>
    <t>Lodo de perforación</t>
  </si>
  <si>
    <t>Residuos líquidos</t>
  </si>
  <si>
    <t>Suelos contaminados con HC</t>
  </si>
  <si>
    <t>Mantas oleofílicas</t>
  </si>
  <si>
    <t>Total de residuos peligrosos</t>
  </si>
  <si>
    <t>Total de residuos desviados de la disposición final</t>
  </si>
  <si>
    <t>Residuos desviados de disposición final, por tipo de operación de valorización</t>
  </si>
  <si>
    <t>In situ</t>
  </si>
  <si>
    <t>Preparación para la reutilización</t>
  </si>
  <si>
    <t>Reciclaje</t>
  </si>
  <si>
    <t>Otras operaciones de valorización</t>
  </si>
  <si>
    <t xml:space="preserve">   a. Compostaje</t>
  </si>
  <si>
    <t>Fuera de las instalaciones</t>
  </si>
  <si>
    <t>b. Tratamiento/liberación y reutilización como relleno para canteras agotadas</t>
  </si>
  <si>
    <t>a. Tratamiento/liberación y reutilización en el circuito de enfriamiento de gases del horno</t>
  </si>
  <si>
    <t>b. Proceso de recuperación de combustible alternativo REGENOIL</t>
  </si>
  <si>
    <t>c. Prueba piloto de TCC (tratamiento térmico por fricción): Recuperación de diésel para la formulación de lodo</t>
  </si>
  <si>
    <t>d. Utilización del poder calorífico en el horno de cemento</t>
  </si>
  <si>
    <t xml:space="preserve">Total de residuos peligrosos </t>
  </si>
  <si>
    <t>Total de residuos desviados de disposición final</t>
  </si>
  <si>
    <t xml:space="preserve">Residuos destinados a la disposición final, por composición </t>
  </si>
  <si>
    <t>Sólidos acondicionados</t>
  </si>
  <si>
    <t>Lodo contaminado</t>
  </si>
  <si>
    <t>Total de residuos destinados a disposición final</t>
  </si>
  <si>
    <t>Residuos destinados a disposición final, por operación de disposición</t>
  </si>
  <si>
    <t>Incineración (con recuperación de energía)</t>
  </si>
  <si>
    <t>Incineración (sin recuperación de energía)</t>
  </si>
  <si>
    <t>Disposición final en rellenos sanitarios</t>
  </si>
  <si>
    <t>Otras operaciones de disposición final</t>
  </si>
  <si>
    <t>a. Tratamiento en pileta de evaporación</t>
  </si>
  <si>
    <t>Método de disposición desconocido</t>
  </si>
  <si>
    <t>Total de residuos destinados a la disposición final</t>
  </si>
  <si>
    <t>Residuos generados por el reemplazo o la actualización de instalaciones existentes</t>
  </si>
  <si>
    <t>Residuos de producción</t>
  </si>
  <si>
    <t>Residuos de perforación (lodos y recortes)</t>
  </si>
  <si>
    <t>Incrustaciones minerales y lodos</t>
  </si>
  <si>
    <t>Relaves</t>
  </si>
  <si>
    <r>
      <t xml:space="preserve">DERRAMES </t>
    </r>
    <r>
      <rPr>
        <b/>
        <vertAlign val="superscript"/>
        <sz val="14"/>
        <color rgb="FF33227A"/>
        <rFont val="Titillium Web Light"/>
      </rPr>
      <t>(1)</t>
    </r>
  </si>
  <si>
    <t>GRI 306-3 (2016), GRI O&amp;G 11.8.2, SASB EM-EP-160a.2</t>
  </si>
  <si>
    <r>
      <t>Derrames</t>
    </r>
    <r>
      <rPr>
        <sz val="8"/>
        <color theme="0"/>
        <rFont val="Titillium Web Light"/>
      </rPr>
      <t xml:space="preserve"> </t>
    </r>
    <r>
      <rPr>
        <sz val="9"/>
        <color theme="0"/>
        <rFont val="Titillium Web Light"/>
      </rPr>
      <t xml:space="preserve"> </t>
    </r>
  </si>
  <si>
    <r>
      <t>Derrames significativos</t>
    </r>
    <r>
      <rPr>
        <b/>
        <vertAlign val="superscript"/>
        <sz val="11"/>
        <rFont val="Titillium Web Light"/>
      </rPr>
      <t>(4)</t>
    </r>
  </si>
  <si>
    <t>Incidentes</t>
  </si>
  <si>
    <t>#</t>
  </si>
  <si>
    <t>Volumen</t>
  </si>
  <si>
    <t>m3</t>
  </si>
  <si>
    <t>Área afectada</t>
  </si>
  <si>
    <t>km2</t>
  </si>
  <si>
    <t>Derrames en áreas ambientalmente sensibles</t>
  </si>
  <si>
    <r>
      <t>Derrames superiores a 1 barril</t>
    </r>
    <r>
      <rPr>
        <b/>
        <sz val="8"/>
        <rFont val="Titillium Web Light"/>
      </rPr>
      <t/>
    </r>
  </si>
  <si>
    <r>
      <rPr>
        <b/>
        <sz val="11"/>
        <color rgb="FFFFFFFF"/>
        <rFont val="Titillium Web Light"/>
      </rPr>
      <t>Respuesta y recuperación ante derrames</t>
    </r>
    <r>
      <rPr>
        <sz val="9"/>
        <color rgb="FFFFFFFF"/>
        <rFont val="Titillium Web Light"/>
      </rPr>
      <t/>
    </r>
  </si>
  <si>
    <r>
      <t>Derrames de hidrocarburos recuperados</t>
    </r>
    <r>
      <rPr>
        <vertAlign val="superscript"/>
        <sz val="11"/>
        <rFont val="Titillium Web Light"/>
      </rPr>
      <t>(5)</t>
    </r>
  </si>
  <si>
    <t>Total de residuos generados por respuestas inmediatas y limpieza de derrames</t>
  </si>
  <si>
    <r>
      <t xml:space="preserve">Tasa total de derrames </t>
    </r>
    <r>
      <rPr>
        <b/>
        <vertAlign val="superscript"/>
        <sz val="11"/>
        <color theme="0"/>
        <rFont val="Titillium Web Light"/>
      </rPr>
      <t>(3)</t>
    </r>
    <r>
      <rPr>
        <b/>
        <sz val="11"/>
        <color theme="0"/>
        <rFont val="Titillium Web Light"/>
      </rPr>
      <t xml:space="preserve"> (derrames de petróleo &gt; 1 bbl)</t>
    </r>
  </si>
  <si>
    <t>Petróleo derramado por unidad de producción de hidrocarburos</t>
  </si>
  <si>
    <t>Petróleo Tn / MMTn Prod</t>
  </si>
  <si>
    <t>2.0</t>
  </si>
  <si>
    <t>2.3</t>
  </si>
  <si>
    <t>0.6</t>
  </si>
  <si>
    <t>2.8</t>
  </si>
  <si>
    <t>Eventos de derrame de petróleo por unidad de producción de hidrocarburos</t>
  </si>
  <si>
    <t>Derrames de petróleo # / MMTn Prod</t>
  </si>
  <si>
    <t>3.0</t>
  </si>
  <si>
    <t>3.6</t>
  </si>
  <si>
    <t>1.6</t>
  </si>
  <si>
    <t>(1) El alcance de los indicadores de residuos y derrames se limitó a los activos operados por Vista Energy Argentina S.A.U en Argentina.</t>
  </si>
  <si>
    <t>(2) Los envases con residuos de productos químicos no se consideraron materiales y se excluyen de los valores presentados.</t>
  </si>
  <si>
    <t>(4) Definición de acuerdo a la Resolución 24/04 Secretaría de Energía, Argentina. Incidente de derrame de petróleo con concentraciones de hidrocarburos superiores a 50 ppm en volúmenes mayores a 5 m³, o con concentraciones inferiores a 50 ppm en volúmenes mayores a 10 m³.</t>
  </si>
  <si>
    <t>(5) Recuperado mediante sistemas de vacío.</t>
  </si>
  <si>
    <r>
      <t xml:space="preserve">PRODUCCIÓN </t>
    </r>
    <r>
      <rPr>
        <b/>
        <vertAlign val="superscript"/>
        <sz val="14"/>
        <color rgb="FF33227A"/>
        <rFont val="Titillium Web Light"/>
      </rPr>
      <t>(1)</t>
    </r>
  </si>
  <si>
    <t>SASB EM-EP-000.A</t>
  </si>
  <si>
    <r>
      <t>Producción (utilizada para cálculos de métricas ambientales)</t>
    </r>
    <r>
      <rPr>
        <vertAlign val="superscript"/>
        <sz val="11"/>
        <color theme="0"/>
        <rFont val="Titillium Web Light"/>
      </rPr>
      <t>(2)</t>
    </r>
  </si>
  <si>
    <t>Producción bruta</t>
  </si>
  <si>
    <t>Mboe</t>
  </si>
  <si>
    <t>Producción total</t>
  </si>
  <si>
    <t xml:space="preserve">Producción total - Petróleo </t>
  </si>
  <si>
    <t>Mbbl/d</t>
  </si>
  <si>
    <t>Producción total - Gas natural</t>
  </si>
  <si>
    <t>Mboe/d</t>
  </si>
  <si>
    <t>Producción total - Líquidos de gas natural</t>
  </si>
  <si>
    <t>(1) Corresponde al 100% de la producción de hidrocarburos de los activos operados por Vista Energy Argentina S.A.U en Argentina. La producción total incluye crudo, ventas de gas natural y líquidos de gas natural. La producción bruta se compone de la producción total más el gas consumido en operaciones.</t>
  </si>
  <si>
    <t>(2) No se producen petróleo sintético ni gas sintético en nuestras operaciones.</t>
  </si>
  <si>
    <r>
      <t xml:space="preserve">BIODIVERSIDAD </t>
    </r>
    <r>
      <rPr>
        <b/>
        <vertAlign val="superscript"/>
        <sz val="14"/>
        <color rgb="FF33227A"/>
        <rFont val="Titillium Web Light"/>
      </rPr>
      <t>(1)</t>
    </r>
  </si>
  <si>
    <t>GRI 101-5, 101-6, 101-7, 101-8, GRI O&amp;G 11.4.5, 11.4.6, 11.4.7, 11.4.8</t>
  </si>
  <si>
    <t>Sitios con impacto en la biodiversidad 2025</t>
  </si>
  <si>
    <t>Información del sitio</t>
  </si>
  <si>
    <t>Locación</t>
  </si>
  <si>
    <t>Área de concesión</t>
  </si>
  <si>
    <t>ÁGUILA MORA (AM)</t>
  </si>
  <si>
    <t>AGUADA FEDERAL (AF)</t>
  </si>
  <si>
    <t>BANDURRIA NORTE  (BN)</t>
  </si>
  <si>
    <t>Sitios con impacto</t>
  </si>
  <si>
    <r>
      <t>Sitio 1</t>
    </r>
    <r>
      <rPr>
        <sz val="9"/>
        <color rgb="FFFF0000"/>
        <rFont val="Titillium Web Light"/>
      </rPr>
      <t xml:space="preserve"> </t>
    </r>
  </si>
  <si>
    <t>Sitio 2</t>
  </si>
  <si>
    <r>
      <t>Sitio 3</t>
    </r>
    <r>
      <rPr>
        <sz val="9"/>
        <color rgb="FFFF0000"/>
        <rFont val="Titillium Web Light"/>
      </rPr>
      <t xml:space="preserve"> </t>
    </r>
  </si>
  <si>
    <t>Sitio 4</t>
  </si>
  <si>
    <t>Sitio 5</t>
  </si>
  <si>
    <t>Sitio 6</t>
  </si>
  <si>
    <t>Sitio 7</t>
  </si>
  <si>
    <t>Sitio 8</t>
  </si>
  <si>
    <t>Sitio 9</t>
  </si>
  <si>
    <t>Sitio 10</t>
  </si>
  <si>
    <t>Sitio 11</t>
  </si>
  <si>
    <t>Sitio 12</t>
  </si>
  <si>
    <r>
      <t>Sitio 13</t>
    </r>
    <r>
      <rPr>
        <sz val="9"/>
        <color rgb="FFFF0000"/>
        <rFont val="Titillium Web Light"/>
      </rPr>
      <t xml:space="preserve"> </t>
    </r>
  </si>
  <si>
    <t>Sitio 14</t>
  </si>
  <si>
    <r>
      <t>Sitio 15</t>
    </r>
    <r>
      <rPr>
        <sz val="9"/>
        <color rgb="FFFF0000"/>
        <rFont val="Titillium Web Light"/>
      </rPr>
      <t xml:space="preserve"> </t>
    </r>
  </si>
  <si>
    <t>Sitio 16</t>
  </si>
  <si>
    <r>
      <t>Sitio 17</t>
    </r>
    <r>
      <rPr>
        <sz val="9"/>
        <color rgb="FFFF0000"/>
        <rFont val="Titillium Web Light"/>
      </rPr>
      <t xml:space="preserve"> </t>
    </r>
  </si>
  <si>
    <t>Sitio 18</t>
  </si>
  <si>
    <t>Dimensiones</t>
  </si>
  <si>
    <t>Tamaño del área de concesión (Ha)</t>
  </si>
  <si>
    <t>Tamaño del área con actividad (Ha)</t>
  </si>
  <si>
    <r>
      <t xml:space="preserve">2.1 </t>
    </r>
    <r>
      <rPr>
        <vertAlign val="superscript"/>
        <sz val="9"/>
        <rFont val="Titillium Web Light"/>
      </rPr>
      <t>(2)</t>
    </r>
  </si>
  <si>
    <r>
      <t xml:space="preserve">2.24 </t>
    </r>
    <r>
      <rPr>
        <vertAlign val="superscript"/>
        <sz val="9"/>
        <rFont val="Titillium Web Light"/>
      </rPr>
      <t>(2)</t>
    </r>
  </si>
  <si>
    <r>
      <t xml:space="preserve">3.61 </t>
    </r>
    <r>
      <rPr>
        <vertAlign val="superscript"/>
        <sz val="9"/>
        <rFont val="Titillium Web Light"/>
      </rPr>
      <t>(2)</t>
    </r>
  </si>
  <si>
    <r>
      <t xml:space="preserve">13.8 </t>
    </r>
    <r>
      <rPr>
        <vertAlign val="superscript"/>
        <sz val="9"/>
        <rFont val="Titillium Web Light"/>
      </rPr>
      <t>(2)</t>
    </r>
  </si>
  <si>
    <t>Actividades</t>
  </si>
  <si>
    <t>Planta de tratamiento de petróleo y gas</t>
  </si>
  <si>
    <t>Pad de pozos</t>
  </si>
  <si>
    <t xml:space="preserve">Planta de tratamiento de petróleo y gas
Pad de pozos
</t>
  </si>
  <si>
    <t>Área de maniobras</t>
  </si>
  <si>
    <t>Áreas ecológicamente sensibles en o cerca de los sitios</t>
  </si>
  <si>
    <t>Área natural protegida</t>
  </si>
  <si>
    <t>Nombre del área natural protegida</t>
  </si>
  <si>
    <t>Auca Mahuida</t>
  </si>
  <si>
    <t>No está cerca ni dentro de un área protegida</t>
  </si>
  <si>
    <t>Una porción del área de concesión se encuentra dentro de un área protegida</t>
  </si>
  <si>
    <r>
      <t xml:space="preserve">Área sensible </t>
    </r>
    <r>
      <rPr>
        <b/>
        <vertAlign val="superscript"/>
        <sz val="9"/>
        <rFont val="Titillium Web Light"/>
      </rPr>
      <t>(3)</t>
    </r>
  </si>
  <si>
    <t>Tamaño del área protegida dentro de la concesión (Ha)</t>
  </si>
  <si>
    <t>Nombre o descripción</t>
  </si>
  <si>
    <t>Área natural protegida categorizada como Reserva de Uso Múltiple</t>
  </si>
  <si>
    <t>Sistema de dunas</t>
  </si>
  <si>
    <t>Laguna</t>
  </si>
  <si>
    <t>Locación (dentro o cerca)</t>
  </si>
  <si>
    <t>Cerca</t>
  </si>
  <si>
    <t>Distancia al área sensible (m)</t>
  </si>
  <si>
    <r>
      <t xml:space="preserve">Tipo </t>
    </r>
    <r>
      <rPr>
        <b/>
        <vertAlign val="superscript"/>
        <sz val="9"/>
        <rFont val="Titillium Web Light"/>
      </rPr>
      <t>(4)</t>
    </r>
  </si>
  <si>
    <t>Área de importancia para la biodiversidad</t>
  </si>
  <si>
    <t>Tamaño del área sensible (Ha)</t>
  </si>
  <si>
    <t>Impulsores directos de la pérdida de biodiversidad</t>
  </si>
  <si>
    <t>Conversión de ecosistemas</t>
  </si>
  <si>
    <t>Fecha de corte o referencia</t>
  </si>
  <si>
    <t>Tipo de ecosistema antes de la conversión</t>
  </si>
  <si>
    <t>Monte patagónico</t>
  </si>
  <si>
    <t>Tipo de ecosistema después de la conversión</t>
  </si>
  <si>
    <t>Industrial</t>
  </si>
  <si>
    <t>Ecorregión (Argentina)</t>
  </si>
  <si>
    <t>Estepa patagónica</t>
  </si>
  <si>
    <r>
      <t>Explotación de recursos naturales</t>
    </r>
    <r>
      <rPr>
        <b/>
        <vertAlign val="superscript"/>
        <sz val="9"/>
        <rFont val="Titillium Web Light"/>
      </rPr>
      <t xml:space="preserve"> (5)</t>
    </r>
  </si>
  <si>
    <t>Extracción de agua dulce: fuentes</t>
  </si>
  <si>
    <t>No hay puntos de toma de agua dulce en AM. El agua dulce es provista por terceros desde otra locación y transportada en camiones.</t>
  </si>
  <si>
    <t>En AF, el agua dulce se extrae de dos pozos de captación y también es suministrada por terceros en camiones.</t>
  </si>
  <si>
    <t>No hay puntos de toma de agua dulce ni suministro de terceros en BN.</t>
  </si>
  <si>
    <t>Extracción de agua dulce (ML)</t>
  </si>
  <si>
    <t>Extracción de agua producida (ML)</t>
  </si>
  <si>
    <r>
      <t xml:space="preserve">Consumo total de agua (ML) </t>
    </r>
    <r>
      <rPr>
        <b/>
        <vertAlign val="superscript"/>
        <sz val="9"/>
        <rFont val="Titillium Web Light"/>
      </rPr>
      <t>(6)</t>
    </r>
  </si>
  <si>
    <t>Agua inyectada (ML)</t>
  </si>
  <si>
    <t>No se inyecta agua localmente.</t>
  </si>
  <si>
    <t>No se inyecta agua de producción localmente.</t>
  </si>
  <si>
    <t>Producción de petróleo (MMBOE)</t>
  </si>
  <si>
    <t xml:space="preserve">Contaminación
</t>
  </si>
  <si>
    <t>Incidentes mayores (cantidad)</t>
  </si>
  <si>
    <t>No ocurrieron incidentes mayores.</t>
  </si>
  <si>
    <t>Calidad del aire (cantidad)</t>
  </si>
  <si>
    <t>Los resultados del monitoreo de calidad del aire cumplen con los límites regulatorios (Resolución 831/98) – Protocolo Q 411292.</t>
  </si>
  <si>
    <t>Pad aislado, sin monitoreo de calidad del aire.</t>
  </si>
  <si>
    <t>Especies exóticas invasoras</t>
  </si>
  <si>
    <t>Especies exóticas invasoras introducidas</t>
  </si>
  <si>
    <t>Ninguno de los cinco puntos de monitoreo en AM mostró presencia de especies invasoras. La presencia de especies introducidas puede deberse al tráfico vehicular, el viento o el movimiento de equipos y suelos; sin embargo, no son introducidas intencionalmente.</t>
  </si>
  <si>
    <t>Ninguno de los tres puntos monitoreados mostró presencia de especies exóticas. La presencia de especies introducidas puede deberse al tráfico vehicular, el viento o el movimiento de equipos y suelos; sin embargo, no son introducidas intencionalmente.</t>
  </si>
  <si>
    <t>El área se encuentra actualmente inactiva. No se realizaron nuevas construcciones, por lo que no se efectuó monitoreo.</t>
  </si>
  <si>
    <t>Estado de la biodiversidad</t>
  </si>
  <si>
    <t>Ecosistema</t>
  </si>
  <si>
    <t>Condición del ecosistema</t>
  </si>
  <si>
    <t>Ver tabla - Biodiversidad - Conservación de especies</t>
  </si>
  <si>
    <t>Servicios ecosistémicos</t>
  </si>
  <si>
    <t>Suministro de agua, productividad del suelo, provisión de hábitat y valor cultural</t>
  </si>
  <si>
    <t>Beneficiarios</t>
  </si>
  <si>
    <t>Comunidades locales, productores locales, superficiarios (propietarios de tierras) y fauna nativa</t>
  </si>
  <si>
    <t>Impactos potenciales</t>
  </si>
  <si>
    <t>Las actividades operativas (p.ej., perforación, fractura hidráulica, desarrollo de infraestructura y tráfico) pueden afectar la disponibilidad y calidad del agua, causar perturbaciones localizadas del suelo, alterar temporalmente los hábitats o afectar el paisaje y los valores culturales si no se gestionan adecuadamente.</t>
  </si>
  <si>
    <t>AM</t>
  </si>
  <si>
    <t>BPO</t>
  </si>
  <si>
    <t>AF</t>
  </si>
  <si>
    <t>BN</t>
  </si>
  <si>
    <t>BPE</t>
  </si>
  <si>
    <t>CAN</t>
  </si>
  <si>
    <t>ALU</t>
  </si>
  <si>
    <t xml:space="preserve">Conservación de especies </t>
  </si>
  <si>
    <t>FAUNA: Especies de la Lista Roja de la Unión Internacional para la Conservación de la Naturaleza (UICN) y especies de las listas nacionales de conservación con hábitats en las operaciones</t>
  </si>
  <si>
    <t>Vulnerables</t>
  </si>
  <si>
    <t>Casi amenazado</t>
  </si>
  <si>
    <t>Preocupación menor</t>
  </si>
  <si>
    <t>Datos insuficientes/ No evaluados</t>
  </si>
  <si>
    <t>En peligro</t>
  </si>
  <si>
    <t>Críticamente amenazado</t>
  </si>
  <si>
    <t>FLORA: PlanEAR - Base de datos de plantas argentinas</t>
  </si>
  <si>
    <t>Muy abundante</t>
  </si>
  <si>
    <t>Abundante</t>
  </si>
  <si>
    <t>Frecuente</t>
  </si>
  <si>
    <t>Restringido</t>
  </si>
  <si>
    <t>Restringido y escaso</t>
  </si>
  <si>
    <t>Exótico</t>
  </si>
  <si>
    <r>
      <t xml:space="preserve">Datos insuficientes / No evaluados </t>
    </r>
    <r>
      <rPr>
        <vertAlign val="superscript"/>
        <sz val="11"/>
        <color rgb="FF000000"/>
        <rFont val="Titillium Web Light"/>
      </rPr>
      <t>(7)</t>
    </r>
  </si>
  <si>
    <t>(1) El alcance de los indicadores de biodiversidad se limitó a los activos operados por Vista Energy Argentina S.A.U y Aluvional S.A. en Argentina.</t>
  </si>
  <si>
    <t>(2) Fuente: relevamiento virtual y estimación basada en Google Earth.</t>
  </si>
  <si>
    <t>(3) Área sensible: significa que el área de concesión está ubicada dentro o cerca de un área protegida o un área que alberga especies con estado de conservación relevante desde una perspectiva de biodiversidad.</t>
  </si>
  <si>
    <t>(4) Los tipos de áreas ecológicamente sensibles son: áreas de importancia para la biodiversidad, áreas de alta integridad ecosistémica, áreas con rápido deterioro de la integridad ecosistémica, áreas de alto riesgo físico hídrico y áreas importantes para la provisión de servicios ecosistémicos a Pueblos Indígenas, comunidades locales y otros grupos de interés.</t>
  </si>
  <si>
    <t>(5) No se extraen especies silvestres.</t>
  </si>
  <si>
    <t>(6) El consumo de agua es igual al volumen extraído, ya que no se producen vertidos al ambiente. El agua es reinyectada en otras áreas operativas.</t>
  </si>
  <si>
    <t>(7) Esta categoría personalizada cae fuera de la clasificación propuesta por PlanEAR e incluye especies que no pudieron ser asignadas a ninguna de las otras categorías.</t>
  </si>
  <si>
    <r>
      <t xml:space="preserve">SALUD Y SEGURIDAD </t>
    </r>
    <r>
      <rPr>
        <b/>
        <vertAlign val="superscript"/>
        <sz val="14"/>
        <color rgb="FF33227A"/>
        <rFont val="Titillium Web Light"/>
      </rPr>
      <t>(1)(2)</t>
    </r>
  </si>
  <si>
    <t>GRI 403-9, 403-10, GRI O&amp;G 11.8.3, 11.9.10, 11.9.11, SASB EM-EP-320a.1, EM-EP-540a.1</t>
  </si>
  <si>
    <t>Fatalidades relacionadas con el trabajo</t>
  </si>
  <si>
    <t>Empleados</t>
  </si>
  <si>
    <t>Contratistas</t>
  </si>
  <si>
    <t>Total de fatalidades relacionadas con el trabajo</t>
  </si>
  <si>
    <t># por 1.000.000 horas</t>
  </si>
  <si>
    <t>Tasa de accidentes fatales (FAR)</t>
  </si>
  <si>
    <t>Lesiones laborales con consecuencias graves</t>
  </si>
  <si>
    <t>Total de lesiones laborales con consecuencias graves</t>
  </si>
  <si>
    <t>Tasa de lesiones laborales con consecuencias graves</t>
  </si>
  <si>
    <r>
      <t>Lesiones laborales registrables</t>
    </r>
    <r>
      <rPr>
        <b/>
        <vertAlign val="superscript"/>
        <sz val="11"/>
        <color theme="0"/>
        <rFont val="Titillium Web Light"/>
      </rPr>
      <t>(3)</t>
    </r>
  </si>
  <si>
    <t>Total de lesiones laborales registrables</t>
  </si>
  <si>
    <t>0.00</t>
  </si>
  <si>
    <t>1.01</t>
  </si>
  <si>
    <t>Tasa de lesiones laborales registrables</t>
  </si>
  <si>
    <r>
      <t>Lesiones con tiempo perdido (LTIs)</t>
    </r>
    <r>
      <rPr>
        <b/>
        <vertAlign val="superscript"/>
        <sz val="11"/>
        <color theme="0"/>
        <rFont val="Titillium Web Light"/>
      </rPr>
      <t>(3)</t>
    </r>
  </si>
  <si>
    <t>Total de lesiones con tiempo perdido (LTIs)</t>
  </si>
  <si>
    <t>Frecuencia de lesiones con tiempo perdido (LTIF)</t>
  </si>
  <si>
    <r>
      <t>Lesiones registrables (TRIs)</t>
    </r>
    <r>
      <rPr>
        <b/>
        <vertAlign val="superscript"/>
        <sz val="11"/>
        <color theme="0"/>
        <rFont val="Titillium Web Light"/>
      </rPr>
      <t xml:space="preserve"> (3)(4)</t>
    </r>
  </si>
  <si>
    <t>Total de lesiones registrables (TRIs)</t>
  </si>
  <si>
    <t>Tasa total de lesiones registrables (TRIR)</t>
  </si>
  <si>
    <t xml:space="preserve">Cuasi accidentes </t>
  </si>
  <si>
    <t>Total de cuasi accidentes</t>
  </si>
  <si>
    <t>6.96</t>
  </si>
  <si>
    <t>10.90</t>
  </si>
  <si>
    <r>
      <t xml:space="preserve">Tasa de frecuencia de cuasi accidentes (NMFR) </t>
    </r>
    <r>
      <rPr>
        <b/>
        <vertAlign val="superscript"/>
        <sz val="11"/>
        <color rgb="FF000000"/>
        <rFont val="Titillium Web Light"/>
      </rPr>
      <t>(5)</t>
    </r>
  </si>
  <si>
    <t>Fatalidades derivadas de enfermedades laborales registrables</t>
  </si>
  <si>
    <t>Total de fatalidades derivadas de enfermedades laborales registrables</t>
  </si>
  <si>
    <t>Enfermedades laborales registrables</t>
  </si>
  <si>
    <t>Total de enfermedades laborales registrables</t>
  </si>
  <si>
    <t>Horas trabajadas</t>
  </si>
  <si>
    <t>horas</t>
  </si>
  <si>
    <t>Total de horas trabajadas</t>
  </si>
  <si>
    <t>Horas de capacitación en HSE</t>
  </si>
  <si>
    <t>Total de horas de capacitación en HSE (empleados y contratistas)</t>
  </si>
  <si>
    <r>
      <t xml:space="preserve">Eventos de seguridad de procesos </t>
    </r>
    <r>
      <rPr>
        <b/>
        <vertAlign val="superscript"/>
        <sz val="11"/>
        <color theme="0"/>
        <rFont val="Titillium Web Light"/>
      </rPr>
      <t>(6)</t>
    </r>
  </si>
  <si>
    <t>Eventos de nivel 1</t>
  </si>
  <si>
    <t>Eventos de nivel 2</t>
  </si>
  <si>
    <t>Tasa de eventos de nivel 1</t>
  </si>
  <si>
    <t>Tasa de eventos de nivel 2</t>
  </si>
  <si>
    <r>
      <t>(1)</t>
    </r>
    <r>
      <rPr>
        <vertAlign val="superscript"/>
        <sz val="8"/>
        <color rgb="FF33227A"/>
        <rFont val="Titillium Web Light"/>
      </rPr>
      <t xml:space="preserve"> </t>
    </r>
    <r>
      <rPr>
        <sz val="8"/>
        <color rgb="FF33227A"/>
        <rFont val="Titillium Web Light"/>
      </rPr>
      <t>El alcance de los indicadores de salud y seguridad se limitó a los activos operados por Vista Energy Argentina S.A.U., Aluvional S.A. y Vista Energy Holding II, S.A. de C.V.</t>
    </r>
  </si>
  <si>
    <t>(2) Los principales tipos de lesiones son: contusiones, esguinces, laceraciones y heridas punzantes. Los principales riesgos de accidentes laborales se relacionan con el aislamiento energético, las caídas desde alturas e impactos de objetos en movimiento o caída.</t>
  </si>
  <si>
    <r>
      <t>(3)</t>
    </r>
    <r>
      <rPr>
        <vertAlign val="superscript"/>
        <sz val="8"/>
        <color rgb="FF33227A"/>
        <rFont val="Titillium Web Light"/>
      </rPr>
      <t xml:space="preserve"> </t>
    </r>
    <r>
      <rPr>
        <sz val="8"/>
        <color rgb="FF33227A"/>
        <rFont val="Titillium Web Light"/>
      </rPr>
      <t>Incluye fatalidades.</t>
    </r>
  </si>
  <si>
    <t>(4) No se excluyó a ningún trabajador del alcance de esta divulgación.</t>
  </si>
  <si>
    <t>(5) Los valores históricos se han revisado para incorporar correcciones retroactivas para mejorar la comparabilidad.</t>
  </si>
  <si>
    <t>(6) Considera exclusivamente las actividades de producción y perforación y completación de pozos de nuestros activos de petróleo y gas operados por Vista Energy Argentina S.A.U.</t>
  </si>
  <si>
    <r>
      <t xml:space="preserve">NUESTRA GENTE </t>
    </r>
    <r>
      <rPr>
        <b/>
        <vertAlign val="superscript"/>
        <sz val="14"/>
        <color rgb="FF33227A"/>
        <rFont val="Titillium Web Light"/>
      </rPr>
      <t>(1)</t>
    </r>
  </si>
  <si>
    <t>GRI 2-7, 2-8, 2-9, 2-30, 401-1, 401-3, 404-1, 404-3, 405-1, GRI O&amp;G  11.10.2, 11.10.4, 11.10.6, 11.11.3, 11.11.4, 11.11.5</t>
  </si>
  <si>
    <t xml:space="preserve">Diversidad de los órganos de gobierno </t>
  </si>
  <si>
    <t>Género de los miembros del Consejo de Administración</t>
  </si>
  <si>
    <t>Mujeres</t>
  </si>
  <si>
    <t>Hombres</t>
  </si>
  <si>
    <t>Grupo etario de los miembros del Consejo de Administración</t>
  </si>
  <si>
    <t>Menores de 30 años</t>
  </si>
  <si>
    <t>30-50 años</t>
  </si>
  <si>
    <t>Mayores de 50 años</t>
  </si>
  <si>
    <t>Independencia de los miembros del Consejo de Administración</t>
  </si>
  <si>
    <t>Independiente</t>
  </si>
  <si>
    <t>No independiente</t>
  </si>
  <si>
    <t>Total de miembros</t>
  </si>
  <si>
    <r>
      <t>Empleados (al final del año)</t>
    </r>
    <r>
      <rPr>
        <sz val="12"/>
        <color theme="0"/>
        <rFont val="Titillium Web Light"/>
      </rPr>
      <t/>
    </r>
  </si>
  <si>
    <r>
      <t>Total de empleados por género</t>
    </r>
    <r>
      <rPr>
        <b/>
        <vertAlign val="superscript"/>
        <sz val="12"/>
        <rFont val="Titillium Web Light"/>
      </rPr>
      <t>(2)</t>
    </r>
  </si>
  <si>
    <t>% de mujeres en el total de empleados</t>
  </si>
  <si>
    <t>Total de empleados por región</t>
  </si>
  <si>
    <t>Argentina</t>
  </si>
  <si>
    <t>Neuquén y Río Negro</t>
  </si>
  <si>
    <t>Buenos Aires</t>
  </si>
  <si>
    <t>Corrientes, Misiones y Salta</t>
  </si>
  <si>
    <t>n/a</t>
  </si>
  <si>
    <t>Uruguay</t>
  </si>
  <si>
    <t>México</t>
  </si>
  <si>
    <t>Total de empleados por nacionalidad</t>
  </si>
  <si>
    <r>
      <t>Otras nacionalidades</t>
    </r>
    <r>
      <rPr>
        <vertAlign val="superscript"/>
        <sz val="12"/>
        <color rgb="FF000000"/>
        <rFont val="Titillium Web Light"/>
      </rPr>
      <t>(3)</t>
    </r>
  </si>
  <si>
    <r>
      <t>Total de empleados</t>
    </r>
    <r>
      <rPr>
        <b/>
        <vertAlign val="superscript"/>
        <sz val="12"/>
        <color rgb="FF000000"/>
        <rFont val="Titillium Web Light"/>
      </rPr>
      <t>(4)</t>
    </r>
  </si>
  <si>
    <t>Empleados por entidad 2025</t>
  </si>
  <si>
    <t xml:space="preserve">Vista Arg </t>
  </si>
  <si>
    <t>Vista LACH</t>
  </si>
  <si>
    <t>Vista Mx</t>
  </si>
  <si>
    <t>VEISA</t>
  </si>
  <si>
    <t>Aike</t>
  </si>
  <si>
    <t xml:space="preserve">Aluvional </t>
  </si>
  <si>
    <t>Total</t>
  </si>
  <si>
    <t>Empleados por género 2025</t>
  </si>
  <si>
    <t>Total de empleados por entidad y género 2025</t>
  </si>
  <si>
    <t>Empleados por tipo de contrato 2025</t>
  </si>
  <si>
    <t>Tiempo completo</t>
  </si>
  <si>
    <t>Tiempo parcial</t>
  </si>
  <si>
    <t>Contrato temporal</t>
  </si>
  <si>
    <t>Empleados por antigüedad y género</t>
  </si>
  <si>
    <t>Equipo de liderazgo</t>
  </si>
  <si>
    <t>Mandos 
medios</t>
  </si>
  <si>
    <t>Personal
 senior</t>
  </si>
  <si>
    <t>Personal semi senior</t>
  </si>
  <si>
    <t>Personal administrativo</t>
  </si>
  <si>
    <t>Operadores de campo</t>
  </si>
  <si>
    <t>Empleados por antigüedad</t>
  </si>
  <si>
    <t>Total de empleados por antigüedad</t>
  </si>
  <si>
    <t>Empleados por entidad</t>
  </si>
  <si>
    <t>Vista Arg</t>
  </si>
  <si>
    <t>Aluvional</t>
  </si>
  <si>
    <t>Empleados por género</t>
  </si>
  <si>
    <t>Empleados por grupo etario</t>
  </si>
  <si>
    <t>Empleados por antigüedad en %</t>
  </si>
  <si>
    <t xml:space="preserve">Nuevas contrataciones y transferencias de empleados </t>
  </si>
  <si>
    <t>Nuevas contrataciones por género</t>
  </si>
  <si>
    <t>Empleados transferidos de contratistas</t>
  </si>
  <si>
    <t>Total de empleados transferidos de contratistas</t>
  </si>
  <si>
    <t>Nuevas contrataciones y transferencias por grupo etario</t>
  </si>
  <si>
    <t>Nuevas contrataciones y transferencias por región</t>
  </si>
  <si>
    <t>Total de nuevas contrataciones</t>
  </si>
  <si>
    <t>Movilidad interna</t>
  </si>
  <si>
    <t>Posiciones cubiertas por candidatos internos</t>
  </si>
  <si>
    <t>Rotación de empleados</t>
  </si>
  <si>
    <t>tasa de rotación %</t>
  </si>
  <si>
    <t>Rotación de empleados por género</t>
  </si>
  <si>
    <t xml:space="preserve"> </t>
  </si>
  <si>
    <t>Rotación de empleados por género - Transacción Tango</t>
  </si>
  <si>
    <t>no iniciado</t>
  </si>
  <si>
    <t>Total de rotación de empleados por género - Transacción Tango</t>
  </si>
  <si>
    <t>Rotación de empleados por grupo etario</t>
  </si>
  <si>
    <t>Rotación de empleados por región</t>
  </si>
  <si>
    <t>Rotación de empleados por motivo</t>
  </si>
  <si>
    <t>Jubilación</t>
  </si>
  <si>
    <t>Desvinculación</t>
  </si>
  <si>
    <t>Renuncia</t>
  </si>
  <si>
    <t>Tasa de rotación de empleados</t>
  </si>
  <si>
    <t>Tasa de rotación voluntaria</t>
  </si>
  <si>
    <t>Tasa total de rotación de empleados</t>
  </si>
  <si>
    <r>
      <t xml:space="preserve">Licencia parental </t>
    </r>
    <r>
      <rPr>
        <b/>
        <vertAlign val="superscript"/>
        <sz val="12"/>
        <rFont val="Titillium Web Light"/>
      </rPr>
      <t>(5)</t>
    </r>
  </si>
  <si>
    <t>Empleados con derecho a licencia parental</t>
  </si>
  <si>
    <t>Empleados que utilizaron su licencia por paternidad</t>
  </si>
  <si>
    <t>Empleados que regresaron al trabajo después de la licencia parental</t>
  </si>
  <si>
    <t xml:space="preserve">Empleados después de 12 meses de su regreso </t>
  </si>
  <si>
    <t>Tasa de retención</t>
  </si>
  <si>
    <t>Tasa de retorno al trabajo</t>
  </si>
  <si>
    <t>Desarrollo</t>
  </si>
  <si>
    <t xml:space="preserve">Empleados que reciben una revisión de desempeño y desarrollo profesional </t>
  </si>
  <si>
    <t>% de empleados incluidos en los procesos de evaluación del desempeño y del talento</t>
  </si>
  <si>
    <t>Por género</t>
  </si>
  <si>
    <t>Por categoría de empleado</t>
  </si>
  <si>
    <t>Mandos medios</t>
  </si>
  <si>
    <t>Nivel senior</t>
  </si>
  <si>
    <t>Nivel semi senior</t>
  </si>
  <si>
    <r>
      <t>Operadores de campo</t>
    </r>
    <r>
      <rPr>
        <vertAlign val="superscript"/>
        <sz val="12"/>
        <rFont val="Titillium Web Light"/>
      </rPr>
      <t>(6)</t>
    </r>
  </si>
  <si>
    <t>Plan de compensación e incentivos (STI, LTIP)</t>
  </si>
  <si>
    <t>Porcentaje de empleados que reciben un bono anual de incentivo a corto plazo (STI)</t>
  </si>
  <si>
    <t>Porcentaje del componente de los objetivos de ASG en la bonificación anual a corto plazo de los empleados</t>
  </si>
  <si>
    <t>Porcentaje de empleados incluidos en el plan de incentivos a largo plazo (LTIP)</t>
  </si>
  <si>
    <t>Planes de sucesión</t>
  </si>
  <si>
    <t>Posiciones de liderazgo con un plan de sucesión establecido</t>
  </si>
  <si>
    <t>Capacitación y desarrollo</t>
  </si>
  <si>
    <t>Horas totales por género</t>
  </si>
  <si>
    <t>Horas totales por tema de capacitación</t>
  </si>
  <si>
    <t>HSE</t>
  </si>
  <si>
    <t>Cumplimiento</t>
  </si>
  <si>
    <t>Técnico - Funcional</t>
  </si>
  <si>
    <t>Plan de desarrollo de carrera técnica</t>
  </si>
  <si>
    <t>Programa de capacitación de operadores</t>
  </si>
  <si>
    <t>Apoyo educativo para empleados</t>
  </si>
  <si>
    <t>no divulgado</t>
  </si>
  <si>
    <t>Prompting en IA - Copilot</t>
  </si>
  <si>
    <t>Tiempo de capacitación</t>
  </si>
  <si>
    <t>Horas totales</t>
  </si>
  <si>
    <t>Promedio de horas de capacitación totales por empleado</t>
  </si>
  <si>
    <t>horas/empleado</t>
  </si>
  <si>
    <t>Total de horas de capacitación por empleado</t>
  </si>
  <si>
    <t>Costo de capacitación por empleado</t>
  </si>
  <si>
    <t>Costo promedio de capacitación por empleado</t>
  </si>
  <si>
    <t>US$/empleado</t>
  </si>
  <si>
    <t>Convenios colectivos de trabajo</t>
  </si>
  <si>
    <t>Empleados cubiertos por convenios colectivos de trabajo</t>
  </si>
  <si>
    <t>(1) El alcance de los indicadores de Nuestra gente se limitó a Vista Energy S.A.B. de C.V. y sus subsidiarias.</t>
  </si>
  <si>
    <t>(2) A finales de 2018, el total de empleados era de 213, de los cuales 19 eran mujeres (9% mujeres en la plantilla total).</t>
  </si>
  <si>
    <t>(3) Otras nacionalidades incluyen principalmente personas provenientes de Brasil, Chile, Colombia, Ecuador, México, Perú, Uruguay y Venezuela.</t>
  </si>
  <si>
    <t>(4) Los valores totales de empleados incluyen a empleados de Vista Argentina S.A.U., Vista LACH, Vista México, VEISA, Aike NBS S.A.U y Aluvional S.A. Se excluyen pasantes, practicantes, empleados a tiempo parcial y trabajadores con contratos temporales.</t>
  </si>
  <si>
    <r>
      <t>(5)</t>
    </r>
    <r>
      <rPr>
        <sz val="8"/>
        <color rgb="FF00B0F0"/>
        <rFont val="Titillium Web Light"/>
      </rPr>
      <t xml:space="preserve"> </t>
    </r>
    <r>
      <rPr>
        <sz val="8"/>
        <color rgb="FF33227A"/>
        <rFont val="Titillium Web Light"/>
      </rPr>
      <t>No contempla a las personas transferidas a Tango.</t>
    </r>
  </si>
  <si>
    <t>(6) Los operadores de campo solo reciben una revisión de desempeño.</t>
  </si>
  <si>
    <r>
      <t>DIVERSIDAD, EQUIDAD E INCLUSIÓN</t>
    </r>
    <r>
      <rPr>
        <b/>
        <vertAlign val="superscript"/>
        <sz val="14"/>
        <color rgb="FF33227A"/>
        <rFont val="Titillium Web Light"/>
      </rPr>
      <t>(1)</t>
    </r>
  </si>
  <si>
    <t>GRI 405-1, GRI O&amp;G 11.11.5</t>
  </si>
  <si>
    <t>Consejo de Administración</t>
  </si>
  <si>
    <t>La presidenta es una mujer</t>
  </si>
  <si>
    <t>S/N</t>
  </si>
  <si>
    <t>NO</t>
  </si>
  <si>
    <t>Mujeres en el Consejo de Administración</t>
  </si>
  <si>
    <t>% mujeres</t>
  </si>
  <si>
    <t>Comités del Consejo presididos/copresididos por una mujer.</t>
  </si>
  <si>
    <t>Liderazgo</t>
  </si>
  <si>
    <t>La directora ejecutiva (CEO) es una mujer</t>
  </si>
  <si>
    <t>Directora financiera (CFO) o equivalente mujer</t>
  </si>
  <si>
    <t>Mujeres en puestos ejecutivos</t>
  </si>
  <si>
    <t>Director de diversidad (CDO)</t>
  </si>
  <si>
    <t>Desarrollo de talento</t>
  </si>
  <si>
    <t>Mujeres promocionadas sobre el total de promociones</t>
  </si>
  <si>
    <t>Mujeres STEM</t>
  </si>
  <si>
    <t>Mujeres contratadas sobre el total de ingresos</t>
  </si>
  <si>
    <t>Rotación de mujeres</t>
  </si>
  <si>
    <t>Representación femenina</t>
  </si>
  <si>
    <t>Mujeres en puestos gerenciales</t>
  </si>
  <si>
    <t>Mujeres en mandos medios</t>
  </si>
  <si>
    <t>Mujeres en puestos no gerenciales</t>
  </si>
  <si>
    <t>Mujeres en el total de empleados</t>
  </si>
  <si>
    <t>Mujeres en puestos de liderazgo vinculados a la generación de ingresos</t>
  </si>
  <si>
    <t>Mujeres en roles operativos</t>
  </si>
  <si>
    <t>Cultura inclusiva</t>
  </si>
  <si>
    <t>Semanas de licencia parental primaria totalmente remunerada</t>
  </si>
  <si>
    <t>Semanas de licencia parental secundaria totalmente remunerada</t>
  </si>
  <si>
    <t>Tasa de reincorporación al trabajo tras licencia parental</t>
  </si>
  <si>
    <t xml:space="preserve">Servicios o subsidios para cuidados familiares </t>
  </si>
  <si>
    <t>SI</t>
  </si>
  <si>
    <t>Política de trabajo flexible</t>
  </si>
  <si>
    <t>Plan de compensaciones a ejecutivos vinculada a DEI</t>
  </si>
  <si>
    <t>Grupos de recursos para empleadas</t>
  </si>
  <si>
    <t>Capacitación sobre sesgos inconscientes</t>
  </si>
  <si>
    <t>Capacitación anual sobre prevención del acoso sexual</t>
  </si>
  <si>
    <t>Impacto en programas de inversión social voluntaria</t>
  </si>
  <si>
    <t>Total de beneficiarios</t>
  </si>
  <si>
    <t>Beneficiarias mujeres</t>
  </si>
  <si>
    <t>(1) El alcance de los indicadores de diversidad, equidad e inclusión se limitó a Vista Energy S.A.B. de C.V. y sus subsidiarias.</t>
  </si>
  <si>
    <r>
      <t xml:space="preserve">PROVEEDORES </t>
    </r>
    <r>
      <rPr>
        <b/>
        <vertAlign val="superscript"/>
        <sz val="11"/>
        <color rgb="FF33227A"/>
        <rFont val="Titillium Web Light"/>
      </rPr>
      <t>(1)</t>
    </r>
  </si>
  <si>
    <t>GRI 204-1, GRI O&amp;G 11.14.6</t>
  </si>
  <si>
    <t>Locales</t>
  </si>
  <si>
    <t>Domésticos</t>
  </si>
  <si>
    <t>Internacionales</t>
  </si>
  <si>
    <t>Total de proveedores</t>
  </si>
  <si>
    <t>Nuevos proveedores locales incorporados durante el año</t>
  </si>
  <si>
    <t/>
  </si>
  <si>
    <t>Clasificación de proveedores significativos</t>
  </si>
  <si>
    <t>Proveedores significativos</t>
  </si>
  <si>
    <t>Compras a proveedores</t>
  </si>
  <si>
    <t>Volumen de compra</t>
  </si>
  <si>
    <t>% de compras locales</t>
  </si>
  <si>
    <t>% de compras domésticas</t>
  </si>
  <si>
    <t>% de compras internacionales</t>
  </si>
  <si>
    <t>Volumen total de compras</t>
  </si>
  <si>
    <t>Volumen de compras a proveedores significativos</t>
  </si>
  <si>
    <t>% de compras a proveedores significativos</t>
  </si>
  <si>
    <t>Evaluación de proveedores</t>
  </si>
  <si>
    <t>Proveedores evaluados</t>
  </si>
  <si>
    <t>Proveedores significativos evaluados</t>
  </si>
  <si>
    <t>(1) El alcance de los indicadores de los proveedores se limitó a Vista Argentina S.A.U., Aluvional S.A. y Aike NBS S.A.U.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</si>
</sst>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 #,##0.00_-;_-* &quot;-&quot;??_-;_-@_-"/>
    <numFmt numFmtId="164" formatCode="0\ %"/>
    <numFmt numFmtId="165" formatCode="0.0"/>
    <numFmt numFmtId="166" formatCode="_-* #,##0_-;\-* #,##0_-;_-* \-??_-;_-@"/>
    <numFmt numFmtId="167" formatCode="0.0000"/>
    <numFmt numFmtId="168" formatCode="_-* #,##0_-;\-* #,##0_-;_-* &quot;-&quot;??_-;_-@_-"/>
    <numFmt numFmtId="169" formatCode="0.0%"/>
    <numFmt numFmtId="170" formatCode="0.000"/>
    <numFmt numFmtId="171" formatCode="_-* #,##0.000000_-;\-* #,##0.000000_-;_-* &quot;-&quot;??_-;_-@_-"/>
    <numFmt numFmtId="172" formatCode="#,##0_ ;\-#,##0\ "/>
    <numFmt numFmtId="173" formatCode="#,##0.000"/>
    <numFmt numFmtId="174" formatCode="0.000%"/>
    <numFmt numFmtId="175" formatCode="#,##0.0"/>
  </numFmts>
  <fonts count="112">
    <font>
      <sz val="12"/>
      <color rgb="FF000000"/>
      <name val="Calibri"/>
      <scheme val="minor"/>
    </font>
    <font>
      <sz val="11"/>
      <color theme="1"/>
      <name val="Calibri"/>
      <family val="2"/>
      <scheme val="minor"/>
    </font>
    <font>
      <sz val="11"/>
      <color theme="1"/>
      <name val="Calibri"/>
      <family val="2"/>
      <scheme val="minor"/>
    </font>
    <font>
      <sz val="11"/>
      <color rgb="FF000000"/>
      <name val="Titillium Web"/>
    </font>
    <font>
      <u/>
      <sz val="12"/>
      <color theme="10"/>
      <name val="Calibri"/>
      <family val="2"/>
      <scheme val="minor"/>
    </font>
    <font>
      <sz val="11"/>
      <name val="Titillium Web"/>
    </font>
    <font>
      <sz val="12"/>
      <color rgb="FF000000"/>
      <name val="Calibri"/>
      <family val="2"/>
      <scheme val="minor"/>
    </font>
    <font>
      <sz val="14"/>
      <color theme="8" tint="-0.499984740745262"/>
      <name val="Titillium Web"/>
    </font>
    <font>
      <sz val="12"/>
      <color rgb="FF000000"/>
      <name val="Calibri"/>
      <family val="2"/>
      <scheme val="minor"/>
    </font>
    <font>
      <sz val="12"/>
      <color rgb="FF000000"/>
      <name val="Calibri"/>
      <family val="2"/>
      <scheme val="minor"/>
    </font>
    <font>
      <sz val="14"/>
      <color theme="8" tint="-0.499984740745262"/>
      <name val="Titillium Web Light"/>
    </font>
    <font>
      <b/>
      <sz val="14"/>
      <color theme="8" tint="-0.499984740745262"/>
      <name val="Titillium Web Light"/>
    </font>
    <font>
      <sz val="14"/>
      <color rgb="FF000000"/>
      <name val="Titillium Web Light"/>
    </font>
    <font>
      <sz val="8"/>
      <color rgb="FF4F4085"/>
      <name val="Titillium Web Light"/>
    </font>
    <font>
      <sz val="11"/>
      <color rgb="FF000000"/>
      <name val="Titillium Web Light"/>
    </font>
    <font>
      <sz val="12"/>
      <color rgb="FF000000"/>
      <name val="Titillium Web Light"/>
    </font>
    <font>
      <b/>
      <sz val="11"/>
      <color rgb="FF141652"/>
      <name val="Titillium Web Light"/>
    </font>
    <font>
      <b/>
      <sz val="11"/>
      <color rgb="FFFFFFFF"/>
      <name val="Titillium Web Light"/>
    </font>
    <font>
      <b/>
      <sz val="11"/>
      <color rgb="FF000000"/>
      <name val="Titillium Web Light"/>
    </font>
    <font>
      <b/>
      <sz val="11"/>
      <color theme="0"/>
      <name val="Titillium Web Light"/>
    </font>
    <font>
      <sz val="11"/>
      <color theme="0"/>
      <name val="Titillium Web Light"/>
    </font>
    <font>
      <sz val="11"/>
      <name val="Titillium Web Light"/>
    </font>
    <font>
      <sz val="11"/>
      <color rgb="FFFF0000"/>
      <name val="Titillium Web Light"/>
    </font>
    <font>
      <sz val="9"/>
      <color theme="0"/>
      <name val="Titillium Web Light"/>
    </font>
    <font>
      <sz val="12"/>
      <name val="Titillium Web Light"/>
    </font>
    <font>
      <sz val="8"/>
      <name val="Titillium Web Light"/>
    </font>
    <font>
      <sz val="8"/>
      <color rgb="FFFF0000"/>
      <name val="Titillium Web Light"/>
    </font>
    <font>
      <b/>
      <sz val="11"/>
      <color rgb="FFFF0000"/>
      <name val="Titillium Web Light"/>
    </font>
    <font>
      <sz val="11"/>
      <color theme="1"/>
      <name val="Titillium Web Light"/>
    </font>
    <font>
      <strike/>
      <sz val="11"/>
      <color rgb="FF000000"/>
      <name val="Titillium Web Light"/>
    </font>
    <font>
      <sz val="8"/>
      <color theme="0"/>
      <name val="Titillium Web Light"/>
    </font>
    <font>
      <b/>
      <sz val="12"/>
      <color rgb="FF000000"/>
      <name val="Titillium Web Light"/>
    </font>
    <font>
      <b/>
      <sz val="8"/>
      <color theme="0"/>
      <name val="Titillium Web Light"/>
    </font>
    <font>
      <sz val="11"/>
      <color rgb="FFFFFFFF"/>
      <name val="Titillium Web Light"/>
    </font>
    <font>
      <sz val="11"/>
      <color rgb="FF141652"/>
      <name val="Titillium Web Light"/>
    </font>
    <font>
      <sz val="12"/>
      <color rgb="FF141652"/>
      <name val="Titillium Web Light"/>
    </font>
    <font>
      <b/>
      <sz val="11"/>
      <name val="Titillium Web Light"/>
    </font>
    <font>
      <b/>
      <vertAlign val="superscript"/>
      <sz val="11"/>
      <color theme="0"/>
      <name val="Titillium Web Light"/>
    </font>
    <font>
      <b/>
      <vertAlign val="superscript"/>
      <sz val="11"/>
      <color rgb="FF000000"/>
      <name val="Titillium Web Light"/>
    </font>
    <font>
      <sz val="12"/>
      <color rgb="FFFF0000"/>
      <name val="Titillium Web Light"/>
    </font>
    <font>
      <vertAlign val="superscript"/>
      <sz val="11"/>
      <name val="Titillium Web Light"/>
    </font>
    <font>
      <vertAlign val="superscript"/>
      <sz val="11"/>
      <color rgb="FF000000"/>
      <name val="Titillium Web Light"/>
    </font>
    <font>
      <sz val="11"/>
      <color rgb="FF4F4085"/>
      <name val="Titillium Web Light"/>
    </font>
    <font>
      <b/>
      <sz val="11"/>
      <color rgb="FF4F4085"/>
      <name val="Titillium Web Light"/>
    </font>
    <font>
      <sz val="12"/>
      <color rgb="FF4F4085"/>
      <name val="Titillium Web Light"/>
    </font>
    <font>
      <b/>
      <sz val="12"/>
      <color rgb="FF141652"/>
      <name val="Titillium Web Light"/>
    </font>
    <font>
      <b/>
      <sz val="12"/>
      <color theme="8" tint="-0.499984740745262"/>
      <name val="Titillium Web Light"/>
    </font>
    <font>
      <sz val="12"/>
      <color theme="8" tint="-0.499984740745262"/>
      <name val="Titillium Web Light"/>
    </font>
    <font>
      <sz val="12"/>
      <color rgb="FF7B70A3"/>
      <name val="Titillium Web Light"/>
    </font>
    <font>
      <b/>
      <sz val="12"/>
      <color theme="0"/>
      <name val="Titillium Web Light"/>
    </font>
    <font>
      <sz val="12"/>
      <color theme="0"/>
      <name val="Titillium Web Light"/>
    </font>
    <font>
      <sz val="12"/>
      <color rgb="FFFFFFFF"/>
      <name val="Titillium Web Light"/>
    </font>
    <font>
      <b/>
      <sz val="12"/>
      <color rgb="FF7B70A3"/>
      <name val="Titillium Web Light"/>
    </font>
    <font>
      <b/>
      <sz val="14"/>
      <color rgb="FF33227A"/>
      <name val="Titillium Web Light"/>
    </font>
    <font>
      <sz val="8"/>
      <color rgb="FF33227A"/>
      <name val="Titillium Web Light"/>
    </font>
    <font>
      <vertAlign val="superscript"/>
      <sz val="8"/>
      <color rgb="FF33227A"/>
      <name val="Titillium Web Light"/>
    </font>
    <font>
      <b/>
      <sz val="11"/>
      <color rgb="FF33227A"/>
      <name val="Titillium Web Light"/>
    </font>
    <font>
      <b/>
      <vertAlign val="superscript"/>
      <sz val="11"/>
      <color rgb="FF33227A"/>
      <name val="Titillium Web Light"/>
    </font>
    <font>
      <b/>
      <vertAlign val="superscript"/>
      <sz val="14"/>
      <color rgb="FF33227A"/>
      <name val="Titillium Web Light"/>
    </font>
    <font>
      <b/>
      <sz val="12"/>
      <color rgb="FF33227A"/>
      <name val="Titillium Web Light"/>
    </font>
    <font>
      <sz val="12"/>
      <color rgb="FF33227A"/>
      <name val="Titillium Web Light"/>
    </font>
    <font>
      <b/>
      <sz val="12"/>
      <name val="Titillium Web Light"/>
    </font>
    <font>
      <b/>
      <sz val="10"/>
      <color rgb="FF000000"/>
      <name val="Titillium Web Light"/>
    </font>
    <font>
      <b/>
      <sz val="12"/>
      <color rgb="FF222222"/>
      <name val="Titillium Web Light"/>
    </font>
    <font>
      <sz val="12"/>
      <color rgb="FF222222"/>
      <name val="Titillium Web Light"/>
    </font>
    <font>
      <i/>
      <sz val="11"/>
      <color rgb="FFFFFFFF"/>
      <name val="Titillium Web Light"/>
    </font>
    <font>
      <i/>
      <sz val="12"/>
      <color rgb="FF000000"/>
      <name val="Titillium Web Light"/>
    </font>
    <font>
      <i/>
      <sz val="12"/>
      <color rgb="FF7B70A3"/>
      <name val="Titillium Web Light"/>
    </font>
    <font>
      <i/>
      <sz val="11"/>
      <color rgb="FF000000"/>
      <name val="Titillium Web Light"/>
    </font>
    <font>
      <b/>
      <sz val="9"/>
      <color theme="0"/>
      <name val="Titillium Web Light"/>
    </font>
    <font>
      <b/>
      <sz val="11"/>
      <color theme="1"/>
      <name val="Titillium Web Light"/>
    </font>
    <font>
      <b/>
      <sz val="11"/>
      <color rgb="FF7030A0"/>
      <name val="Titillium Web Light"/>
    </font>
    <font>
      <b/>
      <sz val="10"/>
      <name val="Titillium Web Light"/>
    </font>
    <font>
      <sz val="6"/>
      <color rgb="FF000000"/>
      <name val="Titillium Web Light"/>
    </font>
    <font>
      <sz val="10"/>
      <color rgb="FFFF0000"/>
      <name val="Titillium Web Light"/>
    </font>
    <font>
      <b/>
      <sz val="12"/>
      <color rgb="FFFF0000"/>
      <name val="Titillium Web Light"/>
    </font>
    <font>
      <vertAlign val="superscript"/>
      <sz val="12"/>
      <color rgb="FF000000"/>
      <name val="Titillium Web Light"/>
    </font>
    <font>
      <b/>
      <vertAlign val="superscript"/>
      <sz val="12"/>
      <color rgb="FF000000"/>
      <name val="Titillium Web Light"/>
    </font>
    <font>
      <b/>
      <vertAlign val="superscript"/>
      <sz val="12"/>
      <name val="Titillium Web Light"/>
    </font>
    <font>
      <b/>
      <vertAlign val="superscript"/>
      <sz val="11"/>
      <name val="Titillium Web Light"/>
    </font>
    <font>
      <b/>
      <sz val="8"/>
      <name val="Titillium Web Light"/>
    </font>
    <font>
      <b/>
      <sz val="9"/>
      <name val="Titillium Web Light"/>
    </font>
    <font>
      <vertAlign val="superscript"/>
      <sz val="11"/>
      <color theme="0"/>
      <name val="Titillium Web Light"/>
    </font>
    <font>
      <i/>
      <sz val="12"/>
      <name val="Titillium Web Light"/>
    </font>
    <font>
      <i/>
      <sz val="11"/>
      <name val="Titillium Web Light"/>
    </font>
    <font>
      <sz val="11"/>
      <color rgb="FF33227A"/>
      <name val="Titillium Web Light"/>
    </font>
    <font>
      <sz val="11"/>
      <color theme="0"/>
      <name val="Calibri"/>
      <family val="2"/>
      <scheme val="minor"/>
    </font>
    <font>
      <sz val="9"/>
      <color theme="1"/>
      <name val="Titillium Web Light"/>
    </font>
    <font>
      <sz val="9"/>
      <color rgb="FF000000"/>
      <name val="Titillium Web Light"/>
    </font>
    <font>
      <sz val="9"/>
      <color rgb="FFFF0000"/>
      <name val="Titillium Web Light"/>
    </font>
    <font>
      <sz val="9"/>
      <name val="Titillium Web Light"/>
    </font>
    <font>
      <vertAlign val="superscript"/>
      <sz val="9"/>
      <name val="Titillium Web Light"/>
    </font>
    <font>
      <b/>
      <vertAlign val="superscript"/>
      <sz val="9"/>
      <name val="Titillium Web Light"/>
    </font>
    <font>
      <sz val="12"/>
      <color rgb="FFFF0000"/>
      <name val="Calibri"/>
      <family val="2"/>
      <scheme val="minor"/>
    </font>
    <font>
      <sz val="9"/>
      <color rgb="FFFFFFFF"/>
      <name val="Titillium Web Light"/>
    </font>
    <font>
      <b/>
      <sz val="10"/>
      <color rgb="FF33227A"/>
      <name val="Titillium Web Light"/>
    </font>
    <font>
      <b/>
      <sz val="9"/>
      <color rgb="FF4F4085"/>
      <name val="Titillium Web Light"/>
    </font>
    <font>
      <vertAlign val="superscript"/>
      <sz val="11"/>
      <color theme="1"/>
      <name val="Titillium Web Light"/>
    </font>
    <font>
      <sz val="11"/>
      <color rgb="FF00B0F0"/>
      <name val="Titillium Web Light"/>
    </font>
    <font>
      <strike/>
      <vertAlign val="superscript"/>
      <sz val="11"/>
      <color rgb="FF00B0F0"/>
      <name val="Titillium Web Light"/>
    </font>
    <font>
      <b/>
      <strike/>
      <sz val="12"/>
      <color rgb="FF00B0F0"/>
      <name val="Titillium Web Light"/>
    </font>
    <font>
      <sz val="8"/>
      <color rgb="FF00B0F0"/>
      <name val="Titillium Web Light"/>
    </font>
    <font>
      <b/>
      <i/>
      <sz val="12"/>
      <name val="Titillium Web Light"/>
    </font>
    <font>
      <vertAlign val="superscript"/>
      <sz val="12"/>
      <name val="Titillium Web Light"/>
    </font>
    <font>
      <sz val="12"/>
      <color rgb="FF000000"/>
      <name val="Calibri"/>
      <family val="2"/>
      <scheme val="minor"/>
    </font>
    <font>
      <b/>
      <sz val="12"/>
      <color rgb="FF000000"/>
      <name val="Titillium Web"/>
    </font>
    <font>
      <sz val="32"/>
      <color rgb="FFED1C24"/>
      <name val="ShellHeavy"/>
    </font>
    <font>
      <sz val="10"/>
      <color rgb="FFFF0090"/>
      <name val="ShellBook"/>
    </font>
    <font>
      <sz val="32"/>
      <name val="Titillium Web"/>
    </font>
    <font>
      <sz val="32"/>
      <color rgb="FFED1C24"/>
      <name val="Titillium Web"/>
    </font>
    <font>
      <sz val="10"/>
      <color rgb="FF53575A"/>
      <name val="Titillium Web"/>
    </font>
    <font>
      <sz val="12"/>
      <color rgb="FF000000"/>
      <name val="Titillium Web"/>
    </font>
  </fonts>
  <fills count="23">
    <fill>
      <patternFill patternType="none"/>
    </fill>
    <fill>
      <patternFill patternType="gray125"/>
    </fill>
    <fill>
      <patternFill patternType="solid">
        <fgColor rgb="FFFFFFFF"/>
        <bgColor rgb="FFFFFFFF"/>
      </patternFill>
    </fill>
    <fill>
      <patternFill patternType="solid">
        <fgColor theme="0"/>
        <bgColor rgb="FFFFFFFF"/>
      </patternFill>
    </fill>
    <fill>
      <patternFill patternType="solid">
        <fgColor theme="0"/>
        <bgColor indexed="64"/>
      </patternFill>
    </fill>
    <fill>
      <patternFill patternType="solid">
        <fgColor theme="0"/>
        <bgColor rgb="FFE7E6E6"/>
      </patternFill>
    </fill>
    <fill>
      <patternFill patternType="solid">
        <fgColor theme="2"/>
        <bgColor indexed="64"/>
      </patternFill>
    </fill>
    <fill>
      <patternFill patternType="solid">
        <fgColor theme="0"/>
        <bgColor theme="0"/>
      </patternFill>
    </fill>
    <fill>
      <patternFill patternType="solid">
        <fgColor theme="2"/>
        <bgColor theme="0"/>
      </patternFill>
    </fill>
    <fill>
      <patternFill patternType="solid">
        <fgColor rgb="FF33227A"/>
        <bgColor rgb="FFE7E6E6"/>
      </patternFill>
    </fill>
    <fill>
      <patternFill patternType="solid">
        <fgColor rgb="FF33227A"/>
        <bgColor indexed="64"/>
      </patternFill>
    </fill>
    <fill>
      <patternFill patternType="solid">
        <fgColor rgb="FF33227A"/>
        <bgColor rgb="FFFFFFFF"/>
      </patternFill>
    </fill>
    <fill>
      <patternFill patternType="solid">
        <fgColor rgb="FF33227A"/>
        <bgColor rgb="FF2E75B5"/>
      </patternFill>
    </fill>
    <fill>
      <patternFill patternType="solid">
        <fgColor rgb="FF33227A"/>
        <bgColor rgb="FF4472C4"/>
      </patternFill>
    </fill>
    <fill>
      <patternFill patternType="solid">
        <fgColor theme="0"/>
        <bgColor rgb="FF000000"/>
      </patternFill>
    </fill>
    <fill>
      <patternFill patternType="solid">
        <fgColor rgb="FFD9D9D9"/>
        <bgColor rgb="FFE7E6E6"/>
      </patternFill>
    </fill>
    <fill>
      <patternFill patternType="solid">
        <fgColor rgb="FFD9D9D9"/>
        <bgColor indexed="64"/>
      </patternFill>
    </fill>
    <fill>
      <patternFill patternType="solid">
        <fgColor rgb="FFD9D9D9"/>
        <bgColor rgb="FFFFFFFF"/>
      </patternFill>
    </fill>
    <fill>
      <patternFill patternType="solid">
        <fgColor theme="0"/>
        <bgColor rgb="FF2E75B5"/>
      </patternFill>
    </fill>
    <fill>
      <patternFill patternType="solid">
        <fgColor theme="0"/>
        <bgColor rgb="FF4472C4"/>
      </patternFill>
    </fill>
    <fill>
      <patternFill patternType="solid">
        <fgColor theme="8"/>
      </patternFill>
    </fill>
    <fill>
      <patternFill patternType="solid">
        <fgColor theme="2" tint="-0.14999847407452621"/>
        <bgColor indexed="64"/>
      </patternFill>
    </fill>
    <fill>
      <patternFill patternType="solid">
        <fgColor rgb="FFDBD3F7"/>
        <bgColor indexed="64"/>
      </patternFill>
    </fill>
  </fills>
  <borders count="31">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rgb="FF141652"/>
      </bottom>
      <diagonal/>
    </border>
    <border>
      <left/>
      <right/>
      <top style="thin">
        <color indexed="64"/>
      </top>
      <bottom style="thin">
        <color indexed="64"/>
      </bottom>
      <diagonal/>
    </border>
    <border>
      <left/>
      <right/>
      <top style="thin">
        <color rgb="FF141652"/>
      </top>
      <bottom style="thin">
        <color indexed="64"/>
      </bottom>
      <diagonal/>
    </border>
    <border>
      <left style="thin">
        <color rgb="FFEFEFEF"/>
      </left>
      <right style="thin">
        <color rgb="FFEFEFEF"/>
      </right>
      <top style="thin">
        <color rgb="FFEFEFEF"/>
      </top>
      <bottom style="thin">
        <color rgb="FFEFEFEF"/>
      </bottom>
      <diagonal/>
    </border>
    <border>
      <left/>
      <right style="thin">
        <color rgb="FF000000"/>
      </right>
      <top style="thin">
        <color rgb="FF000000"/>
      </top>
      <bottom style="thin">
        <color indexed="64"/>
      </bottom>
      <diagonal/>
    </border>
    <border>
      <left style="thin">
        <color rgb="FF000000"/>
      </left>
      <right/>
      <top/>
      <bottom/>
      <diagonal/>
    </border>
    <border>
      <left/>
      <right/>
      <top style="thin">
        <color rgb="FF000000"/>
      </top>
      <bottom style="thin">
        <color indexed="64"/>
      </bottom>
      <diagonal/>
    </border>
    <border>
      <left/>
      <right/>
      <top style="thin">
        <color rgb="FF000000"/>
      </top>
      <bottom/>
      <diagonal/>
    </border>
    <border>
      <left/>
      <right/>
      <top style="thin">
        <color rgb="FF141652"/>
      </top>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style="thin">
        <color rgb="FF000000"/>
      </top>
      <bottom/>
      <diagonal/>
    </border>
    <border>
      <left/>
      <right/>
      <top style="thin">
        <color indexed="64"/>
      </top>
      <bottom/>
      <diagonal/>
    </border>
    <border>
      <left style="thin">
        <color theme="0"/>
      </left>
      <right style="thin">
        <color theme="0"/>
      </right>
      <top style="thin">
        <color theme="0"/>
      </top>
      <bottom style="thin">
        <color theme="0"/>
      </bottom>
      <diagonal/>
    </border>
    <border>
      <left/>
      <right style="thin">
        <color theme="0"/>
      </right>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style="thin">
        <color theme="0"/>
      </bottom>
      <diagonal/>
    </border>
    <border>
      <left/>
      <right style="thin">
        <color theme="0"/>
      </right>
      <top/>
      <bottom style="thin">
        <color theme="0"/>
      </bottom>
      <diagonal/>
    </border>
    <border>
      <left/>
      <right style="thin">
        <color theme="0"/>
      </right>
      <top style="thin">
        <color theme="0"/>
      </top>
      <bottom/>
      <diagonal/>
    </border>
    <border>
      <left/>
      <right style="thin">
        <color theme="2" tint="-9.9948118533890809E-2"/>
      </right>
      <top/>
      <bottom style="thin">
        <color theme="2" tint="-9.9948118533890809E-2"/>
      </bottom>
      <diagonal/>
    </border>
    <border>
      <left style="thin">
        <color theme="2" tint="-9.9948118533890809E-2"/>
      </left>
      <right style="thin">
        <color theme="2" tint="-9.9948118533890809E-2"/>
      </right>
      <top/>
      <bottom style="thin">
        <color theme="2" tint="-9.9948118533890809E-2"/>
      </bottom>
      <diagonal/>
    </border>
    <border>
      <left/>
      <right/>
      <top style="thin">
        <color theme="0"/>
      </top>
      <bottom/>
      <diagonal/>
    </border>
    <border>
      <left/>
      <right/>
      <top style="thin">
        <color rgb="FFD9D9D9"/>
      </top>
      <bottom/>
      <diagonal/>
    </border>
  </borders>
  <cellStyleXfs count="14">
    <xf numFmtId="0" fontId="0" fillId="0" borderId="0"/>
    <xf numFmtId="0" fontId="4" fillId="0" borderId="0" applyNumberFormat="0" applyFill="0" applyBorder="0" applyAlignment="0" applyProtection="0"/>
    <xf numFmtId="9" fontId="6" fillId="0" borderId="0" applyFont="0" applyFill="0" applyBorder="0" applyAlignment="0" applyProtection="0"/>
    <xf numFmtId="43" fontId="8" fillId="0" borderId="0" applyFont="0" applyFill="0" applyBorder="0" applyAlignment="0" applyProtection="0"/>
    <xf numFmtId="0" fontId="9" fillId="0" borderId="2"/>
    <xf numFmtId="0" fontId="2" fillId="0" borderId="2"/>
    <xf numFmtId="0" fontId="1" fillId="0" borderId="2"/>
    <xf numFmtId="0" fontId="86" fillId="20" borderId="2" applyNumberFormat="0" applyBorder="0" applyAlignment="0" applyProtection="0"/>
    <xf numFmtId="0" fontId="104" fillId="0" borderId="2"/>
    <xf numFmtId="0" fontId="4" fillId="0" borderId="2" applyNumberFormat="0" applyFill="0" applyBorder="0" applyAlignment="0" applyProtection="0"/>
    <xf numFmtId="9" fontId="6" fillId="0" borderId="2" applyFont="0" applyFill="0" applyBorder="0" applyAlignment="0" applyProtection="0"/>
    <xf numFmtId="43" fontId="6" fillId="0" borderId="2" applyFont="0" applyFill="0" applyBorder="0" applyAlignment="0" applyProtection="0"/>
    <xf numFmtId="0" fontId="104" fillId="0" borderId="2"/>
    <xf numFmtId="0" fontId="104" fillId="0" borderId="2"/>
  </cellStyleXfs>
  <cellXfs count="1106">
    <xf numFmtId="0" fontId="0" fillId="0" borderId="0" xfId="0"/>
    <xf numFmtId="0" fontId="9" fillId="0" borderId="2" xfId="4"/>
    <xf numFmtId="0" fontId="3" fillId="0" borderId="2" xfId="4" applyFont="1" applyAlignment="1">
      <alignment vertical="center"/>
    </xf>
    <xf numFmtId="0" fontId="3" fillId="0" borderId="2" xfId="4" applyFont="1"/>
    <xf numFmtId="0" fontId="3" fillId="2" borderId="2" xfId="4" applyFont="1" applyFill="1"/>
    <xf numFmtId="0" fontId="7" fillId="0" borderId="2" xfId="4" applyFont="1"/>
    <xf numFmtId="0" fontId="3" fillId="2" borderId="2" xfId="4" applyFont="1" applyFill="1" applyAlignment="1">
      <alignment horizontal="left"/>
    </xf>
    <xf numFmtId="0" fontId="9" fillId="0" borderId="2" xfId="4" applyAlignment="1">
      <alignment horizontal="left"/>
    </xf>
    <xf numFmtId="0" fontId="5" fillId="0" borderId="2" xfId="4" applyFont="1" applyAlignment="1">
      <alignment vertical="center"/>
    </xf>
    <xf numFmtId="0" fontId="3" fillId="2" borderId="2" xfId="4" applyFont="1" applyFill="1" applyAlignment="1">
      <alignment horizontal="right"/>
    </xf>
    <xf numFmtId="0" fontId="3" fillId="0" borderId="2" xfId="4" applyFont="1" applyAlignment="1">
      <alignment horizontal="right"/>
    </xf>
    <xf numFmtId="0" fontId="9" fillId="0" borderId="2" xfId="4" applyAlignment="1">
      <alignment horizontal="right"/>
    </xf>
    <xf numFmtId="0" fontId="10" fillId="0" borderId="2" xfId="0" applyFont="1" applyBorder="1"/>
    <xf numFmtId="0" fontId="11" fillId="0" borderId="2" xfId="0" applyFont="1" applyBorder="1"/>
    <xf numFmtId="0" fontId="10" fillId="0" borderId="2" xfId="0" applyFont="1" applyBorder="1" applyAlignment="1">
      <alignment horizontal="left" vertical="center"/>
    </xf>
    <xf numFmtId="0" fontId="10" fillId="0" borderId="2" xfId="0" applyFont="1" applyBorder="1" applyAlignment="1">
      <alignment horizontal="center" vertical="center"/>
    </xf>
    <xf numFmtId="0" fontId="10" fillId="0" borderId="2" xfId="0" applyFont="1" applyBorder="1" applyAlignment="1">
      <alignment horizontal="right" vertical="center"/>
    </xf>
    <xf numFmtId="0" fontId="12" fillId="2" borderId="2" xfId="0" applyFont="1" applyFill="1" applyBorder="1"/>
    <xf numFmtId="0" fontId="12" fillId="0" borderId="0" xfId="0" applyFont="1"/>
    <xf numFmtId="0" fontId="14" fillId="2" borderId="2" xfId="0" applyFont="1" applyFill="1" applyBorder="1"/>
    <xf numFmtId="0" fontId="15" fillId="0" borderId="0" xfId="0" applyFont="1"/>
    <xf numFmtId="0" fontId="14" fillId="0" borderId="2" xfId="0" applyFont="1" applyBorder="1"/>
    <xf numFmtId="0" fontId="17" fillId="0" borderId="2" xfId="0" applyFont="1" applyBorder="1"/>
    <xf numFmtId="0" fontId="18" fillId="0" borderId="0" xfId="0" applyFont="1" applyAlignment="1">
      <alignment horizontal="center" vertical="center"/>
    </xf>
    <xf numFmtId="0" fontId="18" fillId="2" borderId="2" xfId="0" applyFont="1" applyFill="1" applyBorder="1"/>
    <xf numFmtId="0" fontId="14" fillId="0" borderId="0" xfId="0" applyFont="1"/>
    <xf numFmtId="0" fontId="14" fillId="0" borderId="0" xfId="0" applyFont="1" applyAlignment="1">
      <alignment wrapText="1"/>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horizontal="right" vertical="center"/>
    </xf>
    <xf numFmtId="0" fontId="14" fillId="0" borderId="2" xfId="0" applyFont="1" applyBorder="1" applyAlignment="1">
      <alignment horizontal="right"/>
    </xf>
    <xf numFmtId="10" fontId="14" fillId="2" borderId="2" xfId="2" applyNumberFormat="1" applyFont="1" applyFill="1" applyBorder="1"/>
    <xf numFmtId="9" fontId="14" fillId="2" borderId="2" xfId="2" applyFont="1" applyFill="1" applyBorder="1"/>
    <xf numFmtId="0" fontId="22" fillId="0" borderId="0" xfId="0" applyFont="1"/>
    <xf numFmtId="169" fontId="14" fillId="2" borderId="2" xfId="2" applyNumberFormat="1" applyFont="1" applyFill="1" applyBorder="1"/>
    <xf numFmtId="1" fontId="13" fillId="0" borderId="0" xfId="0" applyNumberFormat="1" applyFont="1" applyAlignment="1">
      <alignment horizontal="left"/>
    </xf>
    <xf numFmtId="0" fontId="14" fillId="0" borderId="0" xfId="0" applyFont="1" applyAlignment="1">
      <alignment horizontal="right"/>
    </xf>
    <xf numFmtId="0" fontId="18" fillId="0" borderId="2" xfId="0" applyFont="1" applyBorder="1" applyAlignment="1">
      <alignment wrapText="1"/>
    </xf>
    <xf numFmtId="1" fontId="14" fillId="0" borderId="0" xfId="0" applyNumberFormat="1" applyFont="1" applyAlignment="1">
      <alignment horizontal="center" vertical="center"/>
    </xf>
    <xf numFmtId="2" fontId="14" fillId="2" borderId="2" xfId="0" applyNumberFormat="1" applyFont="1" applyFill="1" applyBorder="1"/>
    <xf numFmtId="0" fontId="14" fillId="0" borderId="0" xfId="0" applyFont="1" applyAlignment="1">
      <alignment horizontal="left"/>
    </xf>
    <xf numFmtId="0" fontId="21" fillId="0" borderId="2" xfId="0" applyFont="1" applyBorder="1"/>
    <xf numFmtId="0" fontId="21" fillId="2" borderId="2" xfId="0" applyFont="1" applyFill="1" applyBorder="1"/>
    <xf numFmtId="0" fontId="22" fillId="2" borderId="2" xfId="0" applyFont="1" applyFill="1" applyBorder="1"/>
    <xf numFmtId="0" fontId="24" fillId="0" borderId="0" xfId="0" applyFont="1"/>
    <xf numFmtId="0" fontId="21" fillId="0" borderId="0" xfId="0" applyFont="1"/>
    <xf numFmtId="1" fontId="25" fillId="0" borderId="0" xfId="0" applyNumberFormat="1" applyFont="1" applyAlignment="1">
      <alignment horizontal="left" vertical="center" wrapText="1"/>
    </xf>
    <xf numFmtId="0" fontId="21" fillId="0" borderId="0" xfId="0" applyFont="1" applyAlignment="1">
      <alignment horizontal="left" vertical="center"/>
    </xf>
    <xf numFmtId="0" fontId="22" fillId="4" borderId="0" xfId="0" applyFont="1" applyFill="1"/>
    <xf numFmtId="0" fontId="14" fillId="4" borderId="2" xfId="0" applyFont="1" applyFill="1" applyBorder="1"/>
    <xf numFmtId="0" fontId="19" fillId="5" borderId="2" xfId="0" applyFont="1" applyFill="1" applyBorder="1"/>
    <xf numFmtId="0" fontId="19" fillId="5" borderId="2" xfId="0" applyFont="1" applyFill="1" applyBorder="1" applyAlignment="1">
      <alignment horizontal="right"/>
    </xf>
    <xf numFmtId="0" fontId="14" fillId="3" borderId="2" xfId="0" applyFont="1" applyFill="1" applyBorder="1"/>
    <xf numFmtId="0" fontId="15" fillId="4" borderId="0" xfId="0" applyFont="1" applyFill="1"/>
    <xf numFmtId="0" fontId="21" fillId="3" borderId="2" xfId="0" applyFont="1" applyFill="1" applyBorder="1"/>
    <xf numFmtId="0" fontId="14" fillId="0" borderId="8" xfId="0" applyFont="1" applyBorder="1" applyAlignment="1">
      <alignment wrapText="1"/>
    </xf>
    <xf numFmtId="0" fontId="14" fillId="0" borderId="8" xfId="0" applyFont="1" applyBorder="1" applyAlignment="1">
      <alignment horizontal="center" vertical="center"/>
    </xf>
    <xf numFmtId="0" fontId="14" fillId="0" borderId="2" xfId="0" applyFont="1" applyBorder="1" applyAlignment="1">
      <alignment wrapText="1"/>
    </xf>
    <xf numFmtId="0" fontId="14" fillId="0" borderId="2" xfId="0" applyFont="1" applyBorder="1" applyAlignment="1">
      <alignment horizontal="left" vertical="center"/>
    </xf>
    <xf numFmtId="0" fontId="14" fillId="0" borderId="2" xfId="0" applyFont="1" applyBorder="1" applyAlignment="1">
      <alignment horizontal="center" vertical="center"/>
    </xf>
    <xf numFmtId="0" fontId="14" fillId="0" borderId="2" xfId="0" applyFont="1" applyBorder="1" applyAlignment="1">
      <alignment horizontal="right" vertical="center"/>
    </xf>
    <xf numFmtId="0" fontId="14" fillId="0" borderId="0" xfId="0" applyFont="1" applyAlignment="1">
      <alignment horizontal="left" vertical="center" wrapText="1"/>
    </xf>
    <xf numFmtId="4" fontId="14" fillId="0" borderId="0" xfId="0" applyNumberFormat="1" applyFont="1" applyAlignment="1">
      <alignment horizontal="left" vertical="center" wrapText="1"/>
    </xf>
    <xf numFmtId="4" fontId="14" fillId="0" borderId="0" xfId="0" applyNumberFormat="1" applyFont="1" applyAlignment="1">
      <alignment horizontal="center" vertical="center" wrapText="1"/>
    </xf>
    <xf numFmtId="4" fontId="14" fillId="0" borderId="0" xfId="0" applyNumberFormat="1" applyFont="1" applyAlignment="1">
      <alignment horizontal="right" vertical="center" wrapText="1"/>
    </xf>
    <xf numFmtId="0" fontId="29" fillId="2" borderId="2" xfId="0" applyFont="1" applyFill="1" applyBorder="1"/>
    <xf numFmtId="0" fontId="22" fillId="0" borderId="0" xfId="0" applyFont="1" applyAlignment="1">
      <alignment horizontal="left" vertical="center" wrapText="1"/>
    </xf>
    <xf numFmtId="0" fontId="15" fillId="0" borderId="0" xfId="0" applyFont="1" applyAlignment="1">
      <alignment horizontal="left"/>
    </xf>
    <xf numFmtId="0" fontId="15" fillId="0" borderId="0" xfId="0" applyFont="1" applyAlignment="1">
      <alignment horizontal="right"/>
    </xf>
    <xf numFmtId="0" fontId="18" fillId="0" borderId="2" xfId="0" applyFont="1" applyBorder="1"/>
    <xf numFmtId="0" fontId="21" fillId="0" borderId="0" xfId="0" applyFont="1" applyAlignment="1">
      <alignment horizontal="center" vertical="center"/>
    </xf>
    <xf numFmtId="0" fontId="14" fillId="0" borderId="11" xfId="0" applyFont="1" applyBorder="1"/>
    <xf numFmtId="0" fontId="15" fillId="0" borderId="2" xfId="0" applyFont="1" applyBorder="1"/>
    <xf numFmtId="0" fontId="21" fillId="0" borderId="0" xfId="0" applyFont="1" applyAlignment="1">
      <alignment wrapText="1"/>
    </xf>
    <xf numFmtId="1" fontId="21" fillId="0" borderId="0" xfId="0" applyNumberFormat="1" applyFont="1" applyAlignment="1">
      <alignment horizontal="center" vertical="center"/>
    </xf>
    <xf numFmtId="0" fontId="18" fillId="0" borderId="0" xfId="0" applyFont="1"/>
    <xf numFmtId="0" fontId="18" fillId="0" borderId="0" xfId="0" applyFont="1" applyAlignment="1">
      <alignment wrapText="1"/>
    </xf>
    <xf numFmtId="169" fontId="18" fillId="2" borderId="2" xfId="2" applyNumberFormat="1" applyFont="1" applyFill="1" applyBorder="1"/>
    <xf numFmtId="9" fontId="18" fillId="2" borderId="2" xfId="2" applyFont="1" applyFill="1" applyBorder="1"/>
    <xf numFmtId="0" fontId="31" fillId="0" borderId="0" xfId="0" applyFont="1"/>
    <xf numFmtId="0" fontId="18" fillId="0" borderId="0" xfId="0" applyFont="1" applyAlignment="1">
      <alignment horizontal="left"/>
    </xf>
    <xf numFmtId="10" fontId="18" fillId="2" borderId="2" xfId="2" applyNumberFormat="1" applyFont="1" applyFill="1" applyBorder="1"/>
    <xf numFmtId="0" fontId="33" fillId="0" borderId="2" xfId="0" applyFont="1" applyBorder="1"/>
    <xf numFmtId="0" fontId="14" fillId="0" borderId="2" xfId="0" applyFont="1" applyBorder="1" applyAlignment="1">
      <alignment horizontal="left"/>
    </xf>
    <xf numFmtId="0" fontId="14" fillId="2" borderId="2" xfId="0" applyFont="1" applyFill="1" applyBorder="1" applyAlignment="1">
      <alignment horizontal="right"/>
    </xf>
    <xf numFmtId="0" fontId="14" fillId="2" borderId="2" xfId="0" applyFont="1" applyFill="1" applyBorder="1" applyAlignment="1">
      <alignment horizontal="left"/>
    </xf>
    <xf numFmtId="0" fontId="35" fillId="0" borderId="0" xfId="0" applyFont="1"/>
    <xf numFmtId="0" fontId="33" fillId="0" borderId="0" xfId="0" applyFont="1"/>
    <xf numFmtId="1" fontId="13" fillId="0" borderId="0" xfId="0" applyNumberFormat="1" applyFont="1" applyAlignment="1">
      <alignment horizontal="left" vertical="center" wrapText="1"/>
    </xf>
    <xf numFmtId="0" fontId="14" fillId="2" borderId="0" xfId="0" applyFont="1" applyFill="1" applyAlignment="1">
      <alignment horizontal="left"/>
    </xf>
    <xf numFmtId="0" fontId="15" fillId="0" borderId="2" xfId="0" applyFont="1" applyBorder="1" applyAlignment="1">
      <alignment horizontal="center" vertical="center"/>
    </xf>
    <xf numFmtId="0" fontId="14" fillId="2" borderId="2" xfId="0" applyFont="1" applyFill="1" applyBorder="1" applyAlignment="1">
      <alignment horizontal="center" vertical="center"/>
    </xf>
    <xf numFmtId="0" fontId="18" fillId="2" borderId="2" xfId="0" applyFont="1" applyFill="1" applyBorder="1" applyAlignment="1">
      <alignment horizontal="center" vertical="center"/>
    </xf>
    <xf numFmtId="0" fontId="18" fillId="2" borderId="0" xfId="0" applyFont="1" applyFill="1" applyAlignment="1">
      <alignment horizontal="left"/>
    </xf>
    <xf numFmtId="0" fontId="18" fillId="2" borderId="2" xfId="0" applyFont="1" applyFill="1" applyBorder="1" applyAlignment="1">
      <alignment horizontal="left"/>
    </xf>
    <xf numFmtId="0" fontId="18" fillId="0" borderId="2" xfId="0" applyFont="1" applyBorder="1" applyAlignment="1">
      <alignment horizontal="right"/>
    </xf>
    <xf numFmtId="0" fontId="18" fillId="0" borderId="2" xfId="0" applyFont="1" applyBorder="1" applyAlignment="1">
      <alignment horizontal="center" vertical="center"/>
    </xf>
    <xf numFmtId="43" fontId="14" fillId="0" borderId="0" xfId="0" applyNumberFormat="1" applyFont="1" applyAlignment="1">
      <alignment horizontal="left"/>
    </xf>
    <xf numFmtId="0" fontId="21" fillId="0" borderId="0" xfId="0" applyFont="1" applyAlignment="1">
      <alignment horizontal="left"/>
    </xf>
    <xf numFmtId="0" fontId="36" fillId="2" borderId="0" xfId="0" applyFont="1" applyFill="1" applyAlignment="1">
      <alignment horizontal="left"/>
    </xf>
    <xf numFmtId="0" fontId="22" fillId="2" borderId="2" xfId="0" applyFont="1" applyFill="1" applyBorder="1" applyAlignment="1">
      <alignment horizontal="left"/>
    </xf>
    <xf numFmtId="0" fontId="39" fillId="0" borderId="0" xfId="0" applyFont="1"/>
    <xf numFmtId="43" fontId="14" fillId="2" borderId="2" xfId="0" applyNumberFormat="1" applyFont="1" applyFill="1" applyBorder="1" applyAlignment="1">
      <alignment horizontal="left"/>
    </xf>
    <xf numFmtId="43" fontId="15" fillId="0" borderId="0" xfId="0" applyNumberFormat="1" applyFont="1" applyAlignment="1">
      <alignment horizontal="right"/>
    </xf>
    <xf numFmtId="43" fontId="14" fillId="0" borderId="0" xfId="0" applyNumberFormat="1" applyFont="1"/>
    <xf numFmtId="0" fontId="42" fillId="0" borderId="2" xfId="0" applyFont="1" applyBorder="1"/>
    <xf numFmtId="0" fontId="43" fillId="0" borderId="2" xfId="0" applyFont="1" applyBorder="1" applyAlignment="1">
      <alignment vertical="center"/>
    </xf>
    <xf numFmtId="0" fontId="42" fillId="0" borderId="0" xfId="0" applyFont="1"/>
    <xf numFmtId="0" fontId="44" fillId="0" borderId="0" xfId="0" applyFont="1"/>
    <xf numFmtId="0" fontId="14" fillId="0" borderId="6" xfId="0" applyFont="1" applyBorder="1" applyAlignment="1">
      <alignment horizontal="left" vertical="center"/>
    </xf>
    <xf numFmtId="0" fontId="14" fillId="0" borderId="6" xfId="0" applyFont="1" applyBorder="1" applyAlignment="1">
      <alignment horizontal="center" vertical="center"/>
    </xf>
    <xf numFmtId="0" fontId="14" fillId="0" borderId="0" xfId="0" quotePrefix="1" applyFont="1" applyAlignment="1">
      <alignment wrapText="1"/>
    </xf>
    <xf numFmtId="9" fontId="14" fillId="0" borderId="0" xfId="0" applyNumberFormat="1" applyFont="1"/>
    <xf numFmtId="9" fontId="14" fillId="0" borderId="0" xfId="0" applyNumberFormat="1" applyFont="1" applyAlignment="1">
      <alignment wrapText="1"/>
    </xf>
    <xf numFmtId="0" fontId="14" fillId="0" borderId="0" xfId="0" applyFont="1" applyAlignment="1">
      <alignment horizontal="center" wrapText="1"/>
    </xf>
    <xf numFmtId="0" fontId="21" fillId="0" borderId="2" xfId="0" applyFont="1" applyBorder="1" applyAlignment="1">
      <alignment horizontal="left" vertical="center"/>
    </xf>
    <xf numFmtId="0" fontId="21" fillId="0" borderId="0" xfId="0" quotePrefix="1" applyFont="1"/>
    <xf numFmtId="9" fontId="14" fillId="0" borderId="0" xfId="2" applyFont="1"/>
    <xf numFmtId="0" fontId="46" fillId="0" borderId="2" xfId="0" applyFont="1" applyBorder="1"/>
    <xf numFmtId="0" fontId="47" fillId="0" borderId="2" xfId="0" applyFont="1" applyBorder="1" applyAlignment="1">
      <alignment horizontal="left" vertical="center"/>
    </xf>
    <xf numFmtId="0" fontId="47" fillId="0" borderId="2" xfId="0" applyFont="1" applyBorder="1" applyAlignment="1">
      <alignment horizontal="center" vertical="center"/>
    </xf>
    <xf numFmtId="0" fontId="47" fillId="0" borderId="2" xfId="0" applyFont="1" applyBorder="1" applyAlignment="1">
      <alignment horizontal="center"/>
    </xf>
    <xf numFmtId="0" fontId="15" fillId="0" borderId="0" xfId="0" applyFont="1" applyAlignment="1">
      <alignment horizontal="center" vertical="center"/>
    </xf>
    <xf numFmtId="0" fontId="15" fillId="0" borderId="2" xfId="0" applyFont="1" applyBorder="1" applyAlignment="1">
      <alignment vertical="center"/>
    </xf>
    <xf numFmtId="0" fontId="15" fillId="0" borderId="0" xfId="0" applyFont="1" applyAlignment="1">
      <alignment vertical="center"/>
    </xf>
    <xf numFmtId="0" fontId="34" fillId="0" borderId="2" xfId="0" applyFont="1" applyBorder="1"/>
    <xf numFmtId="0" fontId="45" fillId="0" borderId="2" xfId="0" applyFont="1" applyBorder="1" applyAlignment="1">
      <alignment horizontal="left"/>
    </xf>
    <xf numFmtId="0" fontId="35" fillId="0" borderId="2" xfId="0" applyFont="1" applyBorder="1" applyAlignment="1">
      <alignment horizontal="left"/>
    </xf>
    <xf numFmtId="0" fontId="15" fillId="2" borderId="2" xfId="0" applyFont="1" applyFill="1" applyBorder="1"/>
    <xf numFmtId="0" fontId="31" fillId="2" borderId="2" xfId="0" applyFont="1" applyFill="1" applyBorder="1" applyAlignment="1">
      <alignment horizontal="left"/>
    </xf>
    <xf numFmtId="0" fontId="31" fillId="0" borderId="2" xfId="0" applyFont="1" applyBorder="1" applyAlignment="1">
      <alignment horizontal="center"/>
    </xf>
    <xf numFmtId="0" fontId="15" fillId="0" borderId="2" xfId="0" applyFont="1" applyBorder="1" applyAlignment="1">
      <alignment horizontal="left"/>
    </xf>
    <xf numFmtId="0" fontId="15" fillId="0" borderId="2" xfId="0" applyFont="1" applyBorder="1" applyAlignment="1">
      <alignment horizontal="center"/>
    </xf>
    <xf numFmtId="0" fontId="51" fillId="0" borderId="2" xfId="0" applyFont="1" applyBorder="1"/>
    <xf numFmtId="0" fontId="15" fillId="2" borderId="2" xfId="0" applyFont="1" applyFill="1" applyBorder="1" applyAlignment="1">
      <alignment horizontal="left"/>
    </xf>
    <xf numFmtId="0" fontId="31" fillId="2" borderId="2" xfId="0" applyFont="1" applyFill="1" applyBorder="1"/>
    <xf numFmtId="0" fontId="48" fillId="2" borderId="2" xfId="0" applyFont="1" applyFill="1" applyBorder="1" applyAlignment="1">
      <alignment horizontal="left"/>
    </xf>
    <xf numFmtId="0" fontId="15" fillId="2" borderId="6" xfId="0" applyFont="1" applyFill="1" applyBorder="1" applyAlignment="1">
      <alignment horizontal="left"/>
    </xf>
    <xf numFmtId="0" fontId="15" fillId="0" borderId="6" xfId="0" applyFont="1" applyBorder="1" applyAlignment="1">
      <alignment horizontal="left"/>
    </xf>
    <xf numFmtId="0" fontId="15" fillId="0" borderId="6" xfId="0" applyFont="1" applyBorder="1" applyAlignment="1">
      <alignment horizontal="right"/>
    </xf>
    <xf numFmtId="0" fontId="15" fillId="0" borderId="2" xfId="0" applyFont="1" applyBorder="1" applyAlignment="1">
      <alignment horizontal="right"/>
    </xf>
    <xf numFmtId="0" fontId="15" fillId="2" borderId="2" xfId="0" applyFont="1" applyFill="1" applyBorder="1" applyAlignment="1">
      <alignment horizontal="right"/>
    </xf>
    <xf numFmtId="0" fontId="31" fillId="0" borderId="0" xfId="0" applyFont="1" applyAlignment="1">
      <alignment horizontal="left"/>
    </xf>
    <xf numFmtId="0" fontId="52" fillId="2" borderId="2" xfId="0" applyFont="1" applyFill="1" applyBorder="1" applyAlignment="1">
      <alignment horizontal="left"/>
    </xf>
    <xf numFmtId="0" fontId="52" fillId="0" borderId="2" xfId="0" applyFont="1" applyBorder="1" applyAlignment="1">
      <alignment horizontal="left"/>
    </xf>
    <xf numFmtId="0" fontId="48" fillId="0" borderId="2" xfId="0" applyFont="1" applyBorder="1" applyAlignment="1">
      <alignment horizontal="left"/>
    </xf>
    <xf numFmtId="164" fontId="48" fillId="0" borderId="2" xfId="0" applyNumberFormat="1" applyFont="1" applyBorder="1" applyAlignment="1">
      <alignment horizontal="right"/>
    </xf>
    <xf numFmtId="0" fontId="48" fillId="0" borderId="2" xfId="0" applyFont="1" applyBorder="1" applyAlignment="1">
      <alignment horizontal="right"/>
    </xf>
    <xf numFmtId="0" fontId="48" fillId="2" borderId="6" xfId="0" applyFont="1" applyFill="1" applyBorder="1" applyAlignment="1">
      <alignment horizontal="left"/>
    </xf>
    <xf numFmtId="0" fontId="48" fillId="0" borderId="6" xfId="0" applyFont="1" applyBorder="1" applyAlignment="1">
      <alignment horizontal="left"/>
    </xf>
    <xf numFmtId="164" fontId="48" fillId="0" borderId="6" xfId="0" applyNumberFormat="1" applyFont="1" applyBorder="1" applyAlignment="1">
      <alignment horizontal="right"/>
    </xf>
    <xf numFmtId="0" fontId="48" fillId="0" borderId="6" xfId="0" applyFont="1" applyBorder="1" applyAlignment="1">
      <alignment horizontal="right"/>
    </xf>
    <xf numFmtId="0" fontId="31" fillId="0" borderId="2" xfId="0" applyFont="1" applyBorder="1" applyAlignment="1">
      <alignment horizontal="left"/>
    </xf>
    <xf numFmtId="0" fontId="15" fillId="4" borderId="2" xfId="0" applyFont="1" applyFill="1" applyBorder="1" applyAlignment="1">
      <alignment horizontal="center"/>
    </xf>
    <xf numFmtId="0" fontId="15" fillId="4" borderId="2" xfId="0" applyFont="1" applyFill="1" applyBorder="1"/>
    <xf numFmtId="0" fontId="15" fillId="4" borderId="2" xfId="0" applyFont="1" applyFill="1" applyBorder="1" applyAlignment="1">
      <alignment horizontal="right"/>
    </xf>
    <xf numFmtId="0" fontId="15" fillId="2" borderId="2" xfId="0" applyFont="1" applyFill="1" applyBorder="1" applyAlignment="1">
      <alignment horizontal="center"/>
    </xf>
    <xf numFmtId="0" fontId="15" fillId="3" borderId="2" xfId="0" applyFont="1" applyFill="1" applyBorder="1" applyAlignment="1">
      <alignment horizontal="left"/>
    </xf>
    <xf numFmtId="0" fontId="24" fillId="2" borderId="2" xfId="0" applyFont="1" applyFill="1" applyBorder="1" applyAlignment="1">
      <alignment horizontal="left"/>
    </xf>
    <xf numFmtId="0" fontId="24" fillId="2" borderId="2" xfId="0" applyFont="1" applyFill="1" applyBorder="1" applyAlignment="1">
      <alignment horizontal="right"/>
    </xf>
    <xf numFmtId="0" fontId="24" fillId="0" borderId="2" xfId="0" applyFont="1" applyBorder="1" applyAlignment="1">
      <alignment horizontal="left"/>
    </xf>
    <xf numFmtId="0" fontId="39" fillId="4" borderId="2" xfId="0" applyFont="1" applyFill="1" applyBorder="1"/>
    <xf numFmtId="0" fontId="24" fillId="0" borderId="0" xfId="0" applyFont="1" applyAlignment="1">
      <alignment horizontal="left"/>
    </xf>
    <xf numFmtId="0" fontId="24" fillId="4" borderId="2" xfId="0" applyFont="1" applyFill="1" applyBorder="1" applyAlignment="1">
      <alignment horizontal="right"/>
    </xf>
    <xf numFmtId="0" fontId="24" fillId="4" borderId="0" xfId="0" applyFont="1" applyFill="1" applyAlignment="1">
      <alignment horizontal="center"/>
    </xf>
    <xf numFmtId="0" fontId="21" fillId="0" borderId="2" xfId="0" applyFont="1" applyBorder="1" applyAlignment="1">
      <alignment horizontal="center"/>
    </xf>
    <xf numFmtId="0" fontId="24" fillId="0" borderId="0" xfId="0" applyFont="1" applyAlignment="1">
      <alignment horizontal="center"/>
    </xf>
    <xf numFmtId="0" fontId="24" fillId="2" borderId="2" xfId="0" applyFont="1" applyFill="1" applyBorder="1" applyAlignment="1">
      <alignment horizontal="center"/>
    </xf>
    <xf numFmtId="0" fontId="21" fillId="2" borderId="2" xfId="0" applyFont="1" applyFill="1" applyBorder="1" applyAlignment="1">
      <alignment horizontal="center"/>
    </xf>
    <xf numFmtId="0" fontId="53" fillId="0" borderId="2" xfId="0" applyFont="1" applyBorder="1"/>
    <xf numFmtId="49" fontId="54" fillId="0" borderId="2" xfId="0" applyNumberFormat="1" applyFont="1" applyBorder="1"/>
    <xf numFmtId="0" fontId="19" fillId="9" borderId="2" xfId="0" applyFont="1" applyFill="1" applyBorder="1"/>
    <xf numFmtId="0" fontId="19" fillId="9" borderId="2" xfId="0" applyFont="1" applyFill="1" applyBorder="1" applyAlignment="1">
      <alignment horizontal="right"/>
    </xf>
    <xf numFmtId="0" fontId="33" fillId="0" borderId="2" xfId="0" applyFont="1" applyBorder="1" applyAlignment="1">
      <alignment horizontal="right"/>
    </xf>
    <xf numFmtId="0" fontId="18" fillId="0" borderId="2" xfId="0" applyFont="1" applyBorder="1" applyAlignment="1">
      <alignment horizontal="left"/>
    </xf>
    <xf numFmtId="0" fontId="56" fillId="0" borderId="2" xfId="0" applyFont="1" applyBorder="1" applyAlignment="1">
      <alignment horizontal="left"/>
    </xf>
    <xf numFmtId="0" fontId="34" fillId="0" borderId="2" xfId="0" applyFont="1" applyBorder="1" applyAlignment="1">
      <alignment horizontal="left"/>
    </xf>
    <xf numFmtId="0" fontId="16" fillId="0" borderId="2" xfId="0" applyFont="1" applyBorder="1" applyAlignment="1">
      <alignment horizontal="left"/>
    </xf>
    <xf numFmtId="0" fontId="19" fillId="10" borderId="6" xfId="0" applyFont="1" applyFill="1" applyBorder="1" applyAlignment="1">
      <alignment horizontal="left"/>
    </xf>
    <xf numFmtId="169" fontId="14" fillId="2" borderId="2" xfId="2" applyNumberFormat="1" applyFont="1" applyFill="1" applyBorder="1" applyAlignment="1">
      <alignment horizontal="left"/>
    </xf>
    <xf numFmtId="168" fontId="14" fillId="2" borderId="2" xfId="0" applyNumberFormat="1" applyFont="1" applyFill="1" applyBorder="1" applyAlignment="1">
      <alignment horizontal="left"/>
    </xf>
    <xf numFmtId="0" fontId="21" fillId="2" borderId="2" xfId="0" applyFont="1" applyFill="1" applyBorder="1" applyAlignment="1">
      <alignment horizontal="left"/>
    </xf>
    <xf numFmtId="164" fontId="14" fillId="0" borderId="0" xfId="0" applyNumberFormat="1" applyFont="1"/>
    <xf numFmtId="0" fontId="22" fillId="0" borderId="2" xfId="0" applyFont="1" applyBorder="1"/>
    <xf numFmtId="0" fontId="36" fillId="2" borderId="2" xfId="0" applyFont="1" applyFill="1" applyBorder="1" applyAlignment="1">
      <alignment horizontal="left"/>
    </xf>
    <xf numFmtId="164" fontId="21" fillId="0" borderId="0" xfId="0" applyNumberFormat="1" applyFont="1"/>
    <xf numFmtId="9" fontId="21" fillId="4" borderId="0" xfId="3" applyNumberFormat="1" applyFont="1" applyFill="1" applyAlignment="1">
      <alignment horizontal="right"/>
    </xf>
    <xf numFmtId="0" fontId="14" fillId="4" borderId="2" xfId="0" applyFont="1" applyFill="1" applyBorder="1" applyAlignment="1">
      <alignment horizontal="left"/>
    </xf>
    <xf numFmtId="0" fontId="39" fillId="0" borderId="0" xfId="0" applyFont="1" applyAlignment="1">
      <alignment horizontal="right"/>
    </xf>
    <xf numFmtId="0" fontId="39" fillId="0" borderId="0" xfId="0" applyFont="1" applyAlignment="1">
      <alignment horizontal="left"/>
    </xf>
    <xf numFmtId="0" fontId="15" fillId="0" borderId="0" xfId="0" applyFont="1" applyAlignment="1">
      <alignment horizontal="center"/>
    </xf>
    <xf numFmtId="0" fontId="56" fillId="0" borderId="0" xfId="0" applyFont="1" applyAlignment="1">
      <alignment horizontal="left"/>
    </xf>
    <xf numFmtId="0" fontId="19" fillId="11" borderId="6" xfId="0" applyFont="1" applyFill="1" applyBorder="1" applyAlignment="1">
      <alignment horizontal="left"/>
    </xf>
    <xf numFmtId="0" fontId="19" fillId="11" borderId="6" xfId="0" applyFont="1" applyFill="1" applyBorder="1" applyAlignment="1">
      <alignment horizontal="center"/>
    </xf>
    <xf numFmtId="1" fontId="54" fillId="0" borderId="0" xfId="0" applyNumberFormat="1" applyFont="1" applyAlignment="1">
      <alignment horizontal="center" vertical="center" wrapText="1"/>
    </xf>
    <xf numFmtId="1" fontId="54" fillId="4" borderId="0" xfId="0" applyNumberFormat="1" applyFont="1" applyFill="1" applyAlignment="1">
      <alignment horizontal="left"/>
    </xf>
    <xf numFmtId="1" fontId="54" fillId="0" borderId="0" xfId="0" applyNumberFormat="1" applyFont="1" applyAlignment="1">
      <alignment horizontal="left"/>
    </xf>
    <xf numFmtId="0" fontId="49" fillId="11" borderId="2" xfId="0" applyFont="1" applyFill="1" applyBorder="1" applyAlignment="1">
      <alignment horizontal="left" vertical="center"/>
    </xf>
    <xf numFmtId="0" fontId="49" fillId="11" borderId="2" xfId="0" applyFont="1" applyFill="1" applyBorder="1" applyAlignment="1">
      <alignment horizontal="left"/>
    </xf>
    <xf numFmtId="0" fontId="60" fillId="2" borderId="2" xfId="0" applyFont="1" applyFill="1" applyBorder="1" applyAlignment="1">
      <alignment horizontal="left"/>
    </xf>
    <xf numFmtId="0" fontId="49" fillId="11" borderId="6" xfId="0" applyFont="1" applyFill="1" applyBorder="1" applyAlignment="1">
      <alignment horizontal="left" vertical="center"/>
    </xf>
    <xf numFmtId="0" fontId="49" fillId="11" borderId="6" xfId="0" applyFont="1" applyFill="1" applyBorder="1" applyAlignment="1">
      <alignment horizontal="right" vertical="center"/>
    </xf>
    <xf numFmtId="0" fontId="51" fillId="0" borderId="2" xfId="0" applyFont="1" applyBorder="1" applyAlignment="1">
      <alignment horizontal="center" vertical="center"/>
    </xf>
    <xf numFmtId="0" fontId="15" fillId="2" borderId="2" xfId="0" applyFont="1" applyFill="1" applyBorder="1" applyAlignment="1">
      <alignment horizontal="center" vertical="center"/>
    </xf>
    <xf numFmtId="0" fontId="49" fillId="11" borderId="9" xfId="0" applyFont="1" applyFill="1" applyBorder="1" applyAlignment="1">
      <alignment horizontal="left" vertical="center"/>
    </xf>
    <xf numFmtId="0" fontId="14" fillId="0" borderId="0" xfId="0" applyFont="1" applyAlignment="1">
      <alignment vertical="center"/>
    </xf>
    <xf numFmtId="0" fontId="39" fillId="2" borderId="0" xfId="0" applyFont="1" applyFill="1" applyAlignment="1">
      <alignment vertical="center" wrapText="1"/>
    </xf>
    <xf numFmtId="0" fontId="22" fillId="2" borderId="0" xfId="0" applyFont="1" applyFill="1" applyAlignment="1">
      <alignment vertical="center" wrapText="1"/>
    </xf>
    <xf numFmtId="0" fontId="39" fillId="2" borderId="2" xfId="0" applyFont="1" applyFill="1" applyBorder="1" applyAlignment="1">
      <alignment horizontal="left"/>
    </xf>
    <xf numFmtId="0" fontId="19" fillId="3" borderId="2" xfId="0" applyFont="1" applyFill="1" applyBorder="1" applyAlignment="1">
      <alignment horizontal="center" vertical="center"/>
    </xf>
    <xf numFmtId="0" fontId="14" fillId="4" borderId="2" xfId="0" applyFont="1" applyFill="1" applyBorder="1" applyAlignment="1">
      <alignment horizontal="center"/>
    </xf>
    <xf numFmtId="0" fontId="14" fillId="4" borderId="2" xfId="0" applyFont="1" applyFill="1" applyBorder="1" applyAlignment="1">
      <alignment horizontal="right"/>
    </xf>
    <xf numFmtId="0" fontId="14" fillId="3" borderId="2" xfId="0" applyFont="1" applyFill="1" applyBorder="1" applyAlignment="1">
      <alignment horizontal="center"/>
    </xf>
    <xf numFmtId="0" fontId="14" fillId="3" borderId="2" xfId="0" applyFont="1" applyFill="1" applyBorder="1" applyAlignment="1">
      <alignment horizontal="right"/>
    </xf>
    <xf numFmtId="0" fontId="62" fillId="0" borderId="2" xfId="0" applyFont="1" applyBorder="1" applyAlignment="1">
      <alignment horizontal="center" vertical="top" wrapText="1"/>
    </xf>
    <xf numFmtId="0" fontId="31" fillId="0" borderId="6" xfId="0" applyFont="1" applyBorder="1" applyAlignment="1">
      <alignment horizontal="left"/>
    </xf>
    <xf numFmtId="0" fontId="31" fillId="0" borderId="6" xfId="0" applyFont="1" applyBorder="1" applyAlignment="1">
      <alignment horizontal="center"/>
    </xf>
    <xf numFmtId="0" fontId="31" fillId="0" borderId="0" xfId="0" applyFont="1" applyAlignment="1">
      <alignment horizontal="center"/>
    </xf>
    <xf numFmtId="0" fontId="18" fillId="0" borderId="2" xfId="0" applyFont="1" applyBorder="1" applyAlignment="1">
      <alignment horizontal="center"/>
    </xf>
    <xf numFmtId="0" fontId="15" fillId="4" borderId="5" xfId="0" applyFont="1" applyFill="1" applyBorder="1" applyAlignment="1">
      <alignment horizontal="center" vertical="center"/>
    </xf>
    <xf numFmtId="0" fontId="15" fillId="4" borderId="1" xfId="0" applyFont="1" applyFill="1" applyBorder="1" applyAlignment="1">
      <alignment horizontal="center" vertical="center"/>
    </xf>
    <xf numFmtId="0" fontId="31" fillId="4" borderId="6" xfId="0" applyFont="1" applyFill="1" applyBorder="1" applyAlignment="1">
      <alignment horizontal="left"/>
    </xf>
    <xf numFmtId="0" fontId="31" fillId="4" borderId="14" xfId="0" applyFont="1" applyFill="1" applyBorder="1" applyAlignment="1">
      <alignment horizontal="center"/>
    </xf>
    <xf numFmtId="0" fontId="31" fillId="4" borderId="6" xfId="0" applyFont="1" applyFill="1" applyBorder="1" applyAlignment="1">
      <alignment horizontal="center"/>
    </xf>
    <xf numFmtId="0" fontId="15" fillId="4" borderId="12" xfId="0" applyFont="1" applyFill="1" applyBorder="1" applyAlignment="1">
      <alignment horizontal="center" vertical="center"/>
    </xf>
    <xf numFmtId="0" fontId="15" fillId="4" borderId="13" xfId="0" applyFont="1" applyFill="1" applyBorder="1" applyAlignment="1">
      <alignment horizontal="center" vertical="center"/>
    </xf>
    <xf numFmtId="0" fontId="15" fillId="4" borderId="14" xfId="0" applyFont="1" applyFill="1" applyBorder="1" applyAlignment="1">
      <alignment horizontal="center" vertical="center"/>
    </xf>
    <xf numFmtId="0" fontId="15" fillId="4" borderId="3" xfId="0" applyFont="1" applyFill="1" applyBorder="1" applyAlignment="1">
      <alignment horizontal="center" vertical="center"/>
    </xf>
    <xf numFmtId="0" fontId="15" fillId="4" borderId="7" xfId="0" applyFont="1" applyFill="1" applyBorder="1" applyAlignment="1">
      <alignment horizontal="center" vertical="center"/>
    </xf>
    <xf numFmtId="0" fontId="15" fillId="4" borderId="15" xfId="0" applyFont="1" applyFill="1" applyBorder="1" applyAlignment="1">
      <alignment horizontal="center" vertical="center"/>
    </xf>
    <xf numFmtId="0" fontId="15" fillId="4" borderId="2" xfId="0" applyFont="1" applyFill="1" applyBorder="1" applyAlignment="1">
      <alignment horizontal="center" vertical="center"/>
    </xf>
    <xf numFmtId="0" fontId="14" fillId="0" borderId="2" xfId="0" applyFont="1" applyBorder="1" applyAlignment="1">
      <alignment horizontal="center"/>
    </xf>
    <xf numFmtId="0" fontId="15" fillId="4" borderId="17" xfId="0" applyFont="1" applyFill="1" applyBorder="1" applyAlignment="1">
      <alignment horizontal="center" vertical="center"/>
    </xf>
    <xf numFmtId="0" fontId="15" fillId="2" borderId="8" xfId="0" applyFont="1" applyFill="1" applyBorder="1" applyAlignment="1">
      <alignment horizontal="left"/>
    </xf>
    <xf numFmtId="0" fontId="15" fillId="4" borderId="4" xfId="0" applyFont="1" applyFill="1" applyBorder="1" applyAlignment="1">
      <alignment horizontal="center" vertical="center"/>
    </xf>
    <xf numFmtId="0" fontId="15" fillId="4" borderId="18" xfId="0" applyFont="1" applyFill="1" applyBorder="1" applyAlignment="1">
      <alignment horizontal="center" vertical="center"/>
    </xf>
    <xf numFmtId="0" fontId="15" fillId="0" borderId="8" xfId="0" applyFont="1" applyBorder="1" applyAlignment="1">
      <alignment horizontal="left"/>
    </xf>
    <xf numFmtId="0" fontId="15" fillId="0" borderId="8" xfId="0" applyFont="1" applyBorder="1"/>
    <xf numFmtId="0" fontId="15" fillId="0" borderId="8" xfId="0" applyFont="1" applyBorder="1" applyAlignment="1">
      <alignment horizontal="center"/>
    </xf>
    <xf numFmtId="0" fontId="15" fillId="4" borderId="2" xfId="0" applyFont="1" applyFill="1" applyBorder="1" applyAlignment="1">
      <alignment horizontal="left"/>
    </xf>
    <xf numFmtId="0" fontId="31" fillId="4" borderId="2" xfId="0" applyFont="1" applyFill="1" applyBorder="1" applyAlignment="1">
      <alignment horizontal="left"/>
    </xf>
    <xf numFmtId="164" fontId="14" fillId="4" borderId="2" xfId="0" applyNumberFormat="1" applyFont="1" applyFill="1" applyBorder="1" applyAlignment="1">
      <alignment horizontal="center" vertical="center"/>
    </xf>
    <xf numFmtId="164" fontId="14" fillId="4" borderId="2" xfId="0" applyNumberFormat="1" applyFont="1" applyFill="1" applyBorder="1" applyAlignment="1">
      <alignment horizontal="left"/>
    </xf>
    <xf numFmtId="164" fontId="14" fillId="4" borderId="2" xfId="0" applyNumberFormat="1" applyFont="1" applyFill="1" applyBorder="1" applyAlignment="1">
      <alignment horizontal="center"/>
    </xf>
    <xf numFmtId="9" fontId="15" fillId="4" borderId="2" xfId="0" applyNumberFormat="1" applyFont="1" applyFill="1" applyBorder="1" applyAlignment="1">
      <alignment horizontal="left"/>
    </xf>
    <xf numFmtId="9" fontId="15" fillId="4" borderId="2" xfId="0" applyNumberFormat="1" applyFont="1" applyFill="1" applyBorder="1" applyAlignment="1">
      <alignment horizontal="center"/>
    </xf>
    <xf numFmtId="9" fontId="14" fillId="2" borderId="2" xfId="0" applyNumberFormat="1" applyFont="1" applyFill="1" applyBorder="1" applyAlignment="1">
      <alignment horizontal="left"/>
    </xf>
    <xf numFmtId="0" fontId="15" fillId="2" borderId="2" xfId="0" applyFont="1" applyFill="1" applyBorder="1" applyAlignment="1">
      <alignment vertical="center" wrapText="1"/>
    </xf>
    <xf numFmtId="0" fontId="14" fillId="2" borderId="2" xfId="0" applyFont="1" applyFill="1" applyBorder="1" applyAlignment="1">
      <alignment vertical="center" wrapText="1"/>
    </xf>
    <xf numFmtId="0" fontId="22" fillId="2" borderId="2" xfId="0" applyFont="1" applyFill="1" applyBorder="1" applyAlignment="1">
      <alignment vertical="center" wrapText="1"/>
    </xf>
    <xf numFmtId="0" fontId="60" fillId="0" borderId="0" xfId="0" applyFont="1" applyAlignment="1">
      <alignment horizontal="right"/>
    </xf>
    <xf numFmtId="0" fontId="24" fillId="3" borderId="2" xfId="0" applyFont="1" applyFill="1" applyBorder="1" applyAlignment="1">
      <alignment horizontal="left"/>
    </xf>
    <xf numFmtId="0" fontId="39" fillId="3" borderId="2" xfId="0" applyFont="1" applyFill="1" applyBorder="1" applyAlignment="1">
      <alignment horizontal="left"/>
    </xf>
    <xf numFmtId="0" fontId="15" fillId="2" borderId="19" xfId="0" applyFont="1" applyFill="1" applyBorder="1" applyAlignment="1">
      <alignment horizontal="right"/>
    </xf>
    <xf numFmtId="0" fontId="63" fillId="0" borderId="0" xfId="0" applyFont="1"/>
    <xf numFmtId="0" fontId="15" fillId="0" borderId="6" xfId="0" applyFont="1" applyBorder="1"/>
    <xf numFmtId="0" fontId="15" fillId="2" borderId="6" xfId="0" applyFont="1" applyFill="1" applyBorder="1" applyAlignment="1">
      <alignment horizontal="right"/>
    </xf>
    <xf numFmtId="0" fontId="15" fillId="2" borderId="2" xfId="0" applyFont="1" applyFill="1" applyBorder="1" applyAlignment="1">
      <alignment vertical="center"/>
    </xf>
    <xf numFmtId="0" fontId="49" fillId="12" borderId="9" xfId="0" applyFont="1" applyFill="1" applyBorder="1" applyAlignment="1">
      <alignment horizontal="left"/>
    </xf>
    <xf numFmtId="0" fontId="50" fillId="13" borderId="9" xfId="0" applyFont="1" applyFill="1" applyBorder="1"/>
    <xf numFmtId="0" fontId="51" fillId="10" borderId="9" xfId="0" applyFont="1" applyFill="1" applyBorder="1"/>
    <xf numFmtId="0" fontId="51" fillId="10" borderId="9" xfId="0" applyFont="1" applyFill="1" applyBorder="1" applyAlignment="1">
      <alignment horizontal="left"/>
    </xf>
    <xf numFmtId="0" fontId="51" fillId="10" borderId="9" xfId="0" applyFont="1" applyFill="1" applyBorder="1" applyAlignment="1">
      <alignment horizontal="right"/>
    </xf>
    <xf numFmtId="0" fontId="15" fillId="2" borderId="2" xfId="0" quotePrefix="1" applyFont="1" applyFill="1" applyBorder="1" applyAlignment="1">
      <alignment horizontal="right"/>
    </xf>
    <xf numFmtId="0" fontId="24" fillId="0" borderId="0" xfId="0" quotePrefix="1" applyFont="1" applyAlignment="1">
      <alignment horizontal="left" wrapText="1"/>
    </xf>
    <xf numFmtId="0" fontId="24" fillId="0" borderId="0" xfId="0" quotePrefix="1" applyFont="1" applyAlignment="1">
      <alignment horizontal="left"/>
    </xf>
    <xf numFmtId="0" fontId="15" fillId="2" borderId="0" xfId="0" applyFont="1" applyFill="1" applyAlignment="1">
      <alignment vertical="center" wrapText="1"/>
    </xf>
    <xf numFmtId="0" fontId="14" fillId="2" borderId="0" xfId="0" applyFont="1" applyFill="1" applyAlignment="1">
      <alignment vertical="center" wrapText="1"/>
    </xf>
    <xf numFmtId="0" fontId="18" fillId="0" borderId="0" xfId="0" applyFont="1" applyAlignment="1">
      <alignment horizontal="center"/>
    </xf>
    <xf numFmtId="0" fontId="15" fillId="0" borderId="0" xfId="0" quotePrefix="1" applyFont="1" applyAlignment="1">
      <alignment horizontal="right"/>
    </xf>
    <xf numFmtId="166" fontId="15" fillId="0" borderId="0" xfId="0" applyNumberFormat="1" applyFont="1" applyAlignment="1">
      <alignment horizontal="right"/>
    </xf>
    <xf numFmtId="0" fontId="15" fillId="2" borderId="0" xfId="0" applyFont="1" applyFill="1" applyAlignment="1">
      <alignment vertical="center"/>
    </xf>
    <xf numFmtId="0" fontId="14" fillId="2" borderId="0" xfId="0" applyFont="1" applyFill="1" applyAlignment="1">
      <alignment vertical="center"/>
    </xf>
    <xf numFmtId="0" fontId="49" fillId="12" borderId="10" xfId="0" applyFont="1" applyFill="1" applyBorder="1" applyAlignment="1">
      <alignment horizontal="left"/>
    </xf>
    <xf numFmtId="0" fontId="49" fillId="12" borderId="10" xfId="0" applyFont="1" applyFill="1" applyBorder="1" applyAlignment="1">
      <alignment horizontal="right"/>
    </xf>
    <xf numFmtId="0" fontId="65" fillId="0" borderId="2" xfId="0" applyFont="1" applyBorder="1"/>
    <xf numFmtId="0" fontId="66" fillId="0" borderId="0" xfId="0" applyFont="1"/>
    <xf numFmtId="0" fontId="66" fillId="2" borderId="2" xfId="0" applyFont="1" applyFill="1" applyBorder="1"/>
    <xf numFmtId="0" fontId="66" fillId="2" borderId="2" xfId="0" applyFont="1" applyFill="1" applyBorder="1" applyAlignment="1">
      <alignment horizontal="left"/>
    </xf>
    <xf numFmtId="0" fontId="66" fillId="2" borderId="2" xfId="0" applyFont="1" applyFill="1" applyBorder="1" applyAlignment="1">
      <alignment horizontal="right"/>
    </xf>
    <xf numFmtId="0" fontId="68" fillId="2" borderId="2" xfId="0" applyFont="1" applyFill="1" applyBorder="1" applyAlignment="1">
      <alignment horizontal="left"/>
    </xf>
    <xf numFmtId="0" fontId="61" fillId="0" borderId="0" xfId="0" applyFont="1" applyAlignment="1">
      <alignment horizontal="left"/>
    </xf>
    <xf numFmtId="0" fontId="24" fillId="2" borderId="2" xfId="0" applyFont="1" applyFill="1" applyBorder="1"/>
    <xf numFmtId="3" fontId="24" fillId="0" borderId="0" xfId="0" applyNumberFormat="1" applyFont="1" applyAlignment="1">
      <alignment horizontal="right" vertical="center"/>
    </xf>
    <xf numFmtId="0" fontId="21" fillId="0" borderId="2" xfId="0" applyFont="1" applyBorder="1" applyAlignment="1">
      <alignment horizontal="left"/>
    </xf>
    <xf numFmtId="0" fontId="24" fillId="4" borderId="0" xfId="0" applyFont="1" applyFill="1" applyAlignment="1">
      <alignment horizontal="left" vertical="center"/>
    </xf>
    <xf numFmtId="0" fontId="24" fillId="4" borderId="0" xfId="0" applyFont="1" applyFill="1" applyAlignment="1">
      <alignment horizontal="center" vertical="center"/>
    </xf>
    <xf numFmtId="0" fontId="24" fillId="3" borderId="2" xfId="0" applyFont="1" applyFill="1" applyBorder="1" applyAlignment="1">
      <alignment horizontal="center" vertical="center"/>
    </xf>
    <xf numFmtId="0" fontId="24" fillId="4" borderId="0" xfId="0" quotePrefix="1" applyFont="1" applyFill="1" applyAlignment="1">
      <alignment horizontal="center"/>
    </xf>
    <xf numFmtId="0" fontId="24" fillId="3" borderId="2" xfId="0" applyFont="1" applyFill="1" applyBorder="1" applyAlignment="1">
      <alignment horizontal="center"/>
    </xf>
    <xf numFmtId="0" fontId="21" fillId="3" borderId="2" xfId="0" applyFont="1" applyFill="1" applyBorder="1" applyAlignment="1">
      <alignment horizontal="center"/>
    </xf>
    <xf numFmtId="0" fontId="49" fillId="3" borderId="2" xfId="0" applyFont="1" applyFill="1" applyBorder="1" applyAlignment="1">
      <alignment horizontal="left" vertical="center"/>
    </xf>
    <xf numFmtId="0" fontId="15" fillId="4" borderId="0" xfId="0" applyFont="1" applyFill="1" applyAlignment="1">
      <alignment horizontal="left"/>
    </xf>
    <xf numFmtId="0" fontId="31" fillId="4" borderId="0" xfId="0" applyFont="1" applyFill="1"/>
    <xf numFmtId="0" fontId="31" fillId="4" borderId="0" xfId="0" applyFont="1" applyFill="1" applyAlignment="1">
      <alignment horizontal="center"/>
    </xf>
    <xf numFmtId="0" fontId="15" fillId="4" borderId="0" xfId="0" applyFont="1" applyFill="1" applyAlignment="1">
      <alignment horizontal="center"/>
    </xf>
    <xf numFmtId="0" fontId="11" fillId="0" borderId="2" xfId="4" applyFont="1"/>
    <xf numFmtId="0" fontId="10" fillId="0" borderId="2" xfId="4" applyFont="1" applyAlignment="1">
      <alignment horizontal="left" vertical="center"/>
    </xf>
    <xf numFmtId="0" fontId="10" fillId="0" borderId="2" xfId="4" applyFont="1" applyAlignment="1">
      <alignment horizontal="right" vertical="center"/>
    </xf>
    <xf numFmtId="0" fontId="10" fillId="0" borderId="2" xfId="4" applyFont="1" applyAlignment="1">
      <alignment horizontal="right"/>
    </xf>
    <xf numFmtId="0" fontId="14" fillId="0" borderId="2" xfId="4" applyFont="1"/>
    <xf numFmtId="0" fontId="14" fillId="0" borderId="2" xfId="4" applyFont="1" applyAlignment="1">
      <alignment horizontal="left"/>
    </xf>
    <xf numFmtId="0" fontId="14" fillId="0" borderId="2" xfId="4" applyFont="1" applyAlignment="1">
      <alignment horizontal="right"/>
    </xf>
    <xf numFmtId="0" fontId="53" fillId="0" borderId="2" xfId="4" applyFont="1"/>
    <xf numFmtId="0" fontId="56" fillId="0" borderId="2" xfId="4" applyFont="1"/>
    <xf numFmtId="0" fontId="56" fillId="0" borderId="0" xfId="0" applyFont="1" applyAlignment="1">
      <alignment horizontal="left" vertical="center"/>
    </xf>
    <xf numFmtId="1" fontId="54" fillId="0" borderId="2" xfId="4" applyNumberFormat="1" applyFont="1" applyAlignment="1">
      <alignment horizontal="left"/>
    </xf>
    <xf numFmtId="0" fontId="19" fillId="5" borderId="2" xfId="4" applyFont="1" applyFill="1"/>
    <xf numFmtId="0" fontId="12" fillId="2" borderId="2" xfId="0" applyFont="1" applyFill="1" applyBorder="1" applyAlignment="1">
      <alignment horizontal="right"/>
    </xf>
    <xf numFmtId="0" fontId="17" fillId="0" borderId="2" xfId="0" applyFont="1" applyBorder="1" applyAlignment="1">
      <alignment vertical="center"/>
    </xf>
    <xf numFmtId="0" fontId="56" fillId="0" borderId="2" xfId="0" applyFont="1" applyBorder="1"/>
    <xf numFmtId="0" fontId="18" fillId="0" borderId="0" xfId="0" applyFont="1" applyAlignment="1">
      <alignment vertical="center"/>
    </xf>
    <xf numFmtId="0" fontId="19" fillId="9" borderId="6" xfId="0" applyFont="1" applyFill="1" applyBorder="1"/>
    <xf numFmtId="0" fontId="14" fillId="2" borderId="2" xfId="0" applyFont="1" applyFill="1" applyBorder="1" applyAlignment="1">
      <alignment vertical="center"/>
    </xf>
    <xf numFmtId="0" fontId="14" fillId="2" borderId="2" xfId="0" applyFont="1" applyFill="1" applyBorder="1" applyAlignment="1">
      <alignment horizontal="left" vertical="center"/>
    </xf>
    <xf numFmtId="169" fontId="14" fillId="0" borderId="0" xfId="2" applyNumberFormat="1" applyFont="1" applyAlignment="1">
      <alignment vertical="center"/>
    </xf>
    <xf numFmtId="0" fontId="36" fillId="0" borderId="2" xfId="0" applyFont="1" applyBorder="1" applyAlignment="1">
      <alignment vertical="center"/>
    </xf>
    <xf numFmtId="0" fontId="22" fillId="2" borderId="2" xfId="0" applyFont="1" applyFill="1" applyBorder="1" applyAlignment="1">
      <alignment vertical="center"/>
    </xf>
    <xf numFmtId="0" fontId="22" fillId="2" borderId="2" xfId="0" applyFont="1" applyFill="1" applyBorder="1" applyAlignment="1">
      <alignment horizontal="center" vertical="center"/>
    </xf>
    <xf numFmtId="0" fontId="22" fillId="0" borderId="0" xfId="0" applyFont="1" applyAlignment="1">
      <alignment vertical="center"/>
    </xf>
    <xf numFmtId="0" fontId="21" fillId="0" borderId="0" xfId="0" applyFont="1" applyAlignment="1">
      <alignment vertical="center"/>
    </xf>
    <xf numFmtId="0" fontId="18" fillId="2" borderId="2" xfId="0" applyFont="1" applyFill="1" applyBorder="1" applyAlignment="1">
      <alignment vertical="center"/>
    </xf>
    <xf numFmtId="9" fontId="14" fillId="0" borderId="0" xfId="2" applyFont="1" applyAlignment="1">
      <alignment vertical="center"/>
    </xf>
    <xf numFmtId="164" fontId="14" fillId="0" borderId="0" xfId="0" applyNumberFormat="1" applyFont="1" applyAlignment="1">
      <alignment vertical="center"/>
    </xf>
    <xf numFmtId="0" fontId="14" fillId="2" borderId="2" xfId="0" applyFont="1" applyFill="1" applyBorder="1" applyAlignment="1">
      <alignment horizontal="right" vertical="center"/>
    </xf>
    <xf numFmtId="1" fontId="14" fillId="0" borderId="2" xfId="0" applyNumberFormat="1" applyFont="1" applyBorder="1" applyAlignment="1">
      <alignment horizontal="center" vertical="center"/>
    </xf>
    <xf numFmtId="0" fontId="14" fillId="0" borderId="2" xfId="0" applyFont="1" applyBorder="1" applyAlignment="1">
      <alignment vertical="center"/>
    </xf>
    <xf numFmtId="0" fontId="27" fillId="0" borderId="2" xfId="0" applyFont="1" applyBorder="1" applyAlignment="1">
      <alignment vertical="center"/>
    </xf>
    <xf numFmtId="0" fontId="22" fillId="0" borderId="0" xfId="0" applyFont="1" applyAlignment="1">
      <alignment horizontal="center" vertical="center"/>
    </xf>
    <xf numFmtId="0" fontId="18" fillId="2" borderId="2" xfId="0" applyFont="1" applyFill="1" applyBorder="1" applyAlignment="1">
      <alignment horizontal="left" vertical="center"/>
    </xf>
    <xf numFmtId="0" fontId="17" fillId="4" borderId="2" xfId="0" applyFont="1" applyFill="1" applyBorder="1" applyAlignment="1">
      <alignment vertical="center"/>
    </xf>
    <xf numFmtId="0" fontId="14" fillId="4" borderId="2" xfId="0" applyFont="1" applyFill="1" applyBorder="1" applyAlignment="1">
      <alignment vertical="center"/>
    </xf>
    <xf numFmtId="0" fontId="28" fillId="0" borderId="0" xfId="0" applyFont="1"/>
    <xf numFmtId="0" fontId="70" fillId="4" borderId="0" xfId="0" applyFont="1" applyFill="1" applyAlignment="1">
      <alignment vertical="center"/>
    </xf>
    <xf numFmtId="0" fontId="70" fillId="0" borderId="0" xfId="0" applyFont="1" applyAlignment="1">
      <alignment horizontal="left" vertical="center"/>
    </xf>
    <xf numFmtId="0" fontId="28" fillId="4" borderId="0" xfId="0" applyFont="1" applyFill="1"/>
    <xf numFmtId="4" fontId="14" fillId="4" borderId="2" xfId="0" applyNumberFormat="1" applyFont="1" applyFill="1" applyBorder="1" applyAlignment="1">
      <alignment vertical="center"/>
    </xf>
    <xf numFmtId="169" fontId="14" fillId="4" borderId="2" xfId="2" applyNumberFormat="1" applyFont="1" applyFill="1" applyBorder="1" applyAlignment="1">
      <alignment vertical="center"/>
    </xf>
    <xf numFmtId="0" fontId="70" fillId="6" borderId="0" xfId="0" applyFont="1" applyFill="1" applyAlignment="1">
      <alignment vertical="center"/>
    </xf>
    <xf numFmtId="0" fontId="70" fillId="6" borderId="0" xfId="0" applyFont="1" applyFill="1" applyAlignment="1">
      <alignment horizontal="left" vertical="center"/>
    </xf>
    <xf numFmtId="0" fontId="71" fillId="4" borderId="0" xfId="0" applyFont="1" applyFill="1" applyAlignment="1">
      <alignment vertical="center"/>
    </xf>
    <xf numFmtId="0" fontId="71" fillId="0" borderId="0" xfId="0" applyFont="1" applyAlignment="1">
      <alignment horizontal="left" wrapText="1"/>
    </xf>
    <xf numFmtId="0" fontId="28" fillId="0" borderId="0" xfId="0" applyFont="1" applyAlignment="1">
      <alignment horizontal="left" vertical="center" wrapText="1"/>
    </xf>
    <xf numFmtId="0" fontId="36" fillId="4" borderId="2" xfId="0" applyFont="1" applyFill="1" applyBorder="1" applyAlignment="1">
      <alignment vertical="center"/>
    </xf>
    <xf numFmtId="4" fontId="22" fillId="7" borderId="0" xfId="0" applyNumberFormat="1" applyFont="1" applyFill="1" applyAlignment="1">
      <alignment horizontal="left" vertical="center" wrapText="1"/>
    </xf>
    <xf numFmtId="0" fontId="21" fillId="4" borderId="2" xfId="0" applyFont="1" applyFill="1" applyBorder="1" applyAlignment="1">
      <alignment vertical="center"/>
    </xf>
    <xf numFmtId="0" fontId="22" fillId="4" borderId="2" xfId="0" applyFont="1" applyFill="1" applyBorder="1" applyAlignment="1">
      <alignment vertical="center"/>
    </xf>
    <xf numFmtId="0" fontId="24" fillId="4" borderId="2" xfId="0" applyFont="1" applyFill="1" applyBorder="1"/>
    <xf numFmtId="0" fontId="28" fillId="0" borderId="0" xfId="0" applyFont="1" applyAlignment="1">
      <alignment horizontal="left" vertical="center"/>
    </xf>
    <xf numFmtId="4" fontId="28" fillId="7" borderId="0" xfId="0" applyNumberFormat="1" applyFont="1" applyFill="1" applyAlignment="1">
      <alignment horizontal="left" vertical="center" wrapText="1"/>
    </xf>
    <xf numFmtId="0" fontId="70" fillId="6" borderId="0" xfId="0" applyFont="1" applyFill="1" applyAlignment="1">
      <alignment horizontal="left" vertical="center" wrapText="1"/>
    </xf>
    <xf numFmtId="0" fontId="70" fillId="4" borderId="0" xfId="0" applyFont="1" applyFill="1" applyAlignment="1">
      <alignment horizontal="left" vertical="center"/>
    </xf>
    <xf numFmtId="0" fontId="36" fillId="4" borderId="0" xfId="0" applyFont="1" applyFill="1" applyAlignment="1">
      <alignment horizontal="left"/>
    </xf>
    <xf numFmtId="0" fontId="36" fillId="4" borderId="0" xfId="0" applyFont="1" applyFill="1" applyAlignment="1">
      <alignment horizontal="left" vertical="center" wrapText="1"/>
    </xf>
    <xf numFmtId="4" fontId="36" fillId="7" borderId="0" xfId="0" applyNumberFormat="1" applyFont="1" applyFill="1" applyAlignment="1">
      <alignment horizontal="left" vertical="center" wrapText="1"/>
    </xf>
    <xf numFmtId="0" fontId="27" fillId="4" borderId="2" xfId="0" applyFont="1" applyFill="1" applyBorder="1" applyAlignment="1">
      <alignment vertical="center"/>
    </xf>
    <xf numFmtId="0" fontId="21" fillId="2" borderId="0" xfId="0" applyFont="1" applyFill="1" applyAlignment="1">
      <alignment horizontal="left" vertical="center" indent="2"/>
    </xf>
    <xf numFmtId="0" fontId="21" fillId="2" borderId="0" xfId="0" applyFont="1" applyFill="1" applyAlignment="1">
      <alignment horizontal="left" vertical="center"/>
    </xf>
    <xf numFmtId="4" fontId="27" fillId="7" borderId="0" xfId="0" applyNumberFormat="1" applyFont="1" applyFill="1" applyAlignment="1">
      <alignment horizontal="left" vertical="center" wrapText="1"/>
    </xf>
    <xf numFmtId="0" fontId="21" fillId="4" borderId="0" xfId="0" applyFont="1" applyFill="1" applyAlignment="1">
      <alignment horizontal="left" vertical="center"/>
    </xf>
    <xf numFmtId="4" fontId="21" fillId="7" borderId="0" xfId="0" applyNumberFormat="1" applyFont="1" applyFill="1" applyAlignment="1">
      <alignment horizontal="left" vertical="center" wrapText="1"/>
    </xf>
    <xf numFmtId="0" fontId="36" fillId="6" borderId="0" xfId="0" applyFont="1" applyFill="1" applyAlignment="1">
      <alignment horizontal="left" vertical="center"/>
    </xf>
    <xf numFmtId="0" fontId="36" fillId="6" borderId="0" xfId="0" applyFont="1" applyFill="1" applyAlignment="1">
      <alignment horizontal="left" vertical="center" wrapText="1"/>
    </xf>
    <xf numFmtId="9" fontId="21" fillId="4" borderId="2" xfId="2" applyFont="1" applyFill="1" applyBorder="1" applyAlignment="1">
      <alignment vertical="center"/>
    </xf>
    <xf numFmtId="0" fontId="70" fillId="0" borderId="0" xfId="0" applyFont="1"/>
    <xf numFmtId="4" fontId="70" fillId="7" borderId="0" xfId="0" applyNumberFormat="1" applyFont="1" applyFill="1" applyAlignment="1">
      <alignment horizontal="left" vertical="center"/>
    </xf>
    <xf numFmtId="0" fontId="36" fillId="0" borderId="0" xfId="0" applyFont="1" applyAlignment="1">
      <alignment horizontal="left"/>
    </xf>
    <xf numFmtId="0" fontId="21" fillId="4" borderId="0" xfId="0" applyFont="1" applyFill="1"/>
    <xf numFmtId="0" fontId="21" fillId="4" borderId="0" xfId="0" applyFont="1" applyFill="1" applyAlignment="1">
      <alignment horizontal="left"/>
    </xf>
    <xf numFmtId="0" fontId="21" fillId="2" borderId="2" xfId="0" applyFont="1" applyFill="1" applyBorder="1" applyAlignment="1">
      <alignment vertical="center"/>
    </xf>
    <xf numFmtId="0" fontId="21" fillId="2" borderId="2" xfId="0" applyFont="1" applyFill="1" applyBorder="1" applyAlignment="1">
      <alignment horizontal="left" vertical="center"/>
    </xf>
    <xf numFmtId="0" fontId="21" fillId="2" borderId="2" xfId="0" applyFont="1" applyFill="1" applyBorder="1" applyAlignment="1">
      <alignment horizontal="center" vertical="center"/>
    </xf>
    <xf numFmtId="0" fontId="18" fillId="2" borderId="2" xfId="0" applyFont="1" applyFill="1" applyBorder="1" applyAlignment="1">
      <alignment vertical="center" wrapText="1"/>
    </xf>
    <xf numFmtId="0" fontId="73" fillId="2" borderId="2" xfId="0" applyFont="1" applyFill="1" applyBorder="1" applyAlignment="1">
      <alignment horizontal="center" vertical="center" wrapText="1"/>
    </xf>
    <xf numFmtId="168" fontId="14" fillId="2" borderId="2" xfId="3" applyNumberFormat="1" applyFont="1" applyFill="1" applyBorder="1" applyAlignment="1">
      <alignment horizontal="right" vertical="center"/>
    </xf>
    <xf numFmtId="168" fontId="14" fillId="2" borderId="0" xfId="3" applyNumberFormat="1" applyFont="1" applyFill="1" applyAlignment="1">
      <alignment horizontal="right" vertical="center"/>
    </xf>
    <xf numFmtId="0" fontId="74" fillId="0" borderId="0" xfId="0" applyFont="1"/>
    <xf numFmtId="0" fontId="14" fillId="2" borderId="2" xfId="0" applyFont="1" applyFill="1" applyBorder="1" applyAlignment="1">
      <alignment horizontal="center"/>
    </xf>
    <xf numFmtId="0" fontId="28" fillId="2" borderId="2" xfId="0" applyFont="1" applyFill="1" applyBorder="1" applyAlignment="1">
      <alignment vertical="center"/>
    </xf>
    <xf numFmtId="0" fontId="19" fillId="9" borderId="2" xfId="0" applyFont="1" applyFill="1" applyBorder="1" applyAlignment="1">
      <alignment horizontal="center"/>
    </xf>
    <xf numFmtId="0" fontId="19" fillId="11" borderId="2" xfId="0" applyFont="1" applyFill="1" applyBorder="1" applyAlignment="1">
      <alignment vertical="center"/>
    </xf>
    <xf numFmtId="0" fontId="19" fillId="11" borderId="2" xfId="0" applyFont="1" applyFill="1" applyBorder="1" applyAlignment="1">
      <alignment horizontal="left" vertical="center"/>
    </xf>
    <xf numFmtId="0" fontId="19" fillId="11" borderId="2" xfId="0" applyFont="1" applyFill="1" applyBorder="1" applyAlignment="1">
      <alignment horizontal="center" vertical="center"/>
    </xf>
    <xf numFmtId="0" fontId="19" fillId="11" borderId="2" xfId="0" applyFont="1" applyFill="1" applyBorder="1" applyAlignment="1">
      <alignment horizontal="right" vertical="center"/>
    </xf>
    <xf numFmtId="0" fontId="19" fillId="11" borderId="6" xfId="0" applyFont="1" applyFill="1" applyBorder="1" applyAlignment="1">
      <alignment vertical="center"/>
    </xf>
    <xf numFmtId="0" fontId="19" fillId="11" borderId="6" xfId="0" applyFont="1" applyFill="1" applyBorder="1" applyAlignment="1">
      <alignment horizontal="center" vertical="center"/>
    </xf>
    <xf numFmtId="0" fontId="20" fillId="11" borderId="6" xfId="0" applyFont="1" applyFill="1" applyBorder="1" applyAlignment="1">
      <alignment horizontal="center" vertical="center"/>
    </xf>
    <xf numFmtId="0" fontId="42" fillId="0" borderId="0" xfId="0" applyFont="1" applyAlignment="1">
      <alignment vertical="center"/>
    </xf>
    <xf numFmtId="3" fontId="21" fillId="0" borderId="0" xfId="0" applyNumberFormat="1" applyFont="1" applyAlignment="1">
      <alignment horizontal="right" vertical="center"/>
    </xf>
    <xf numFmtId="0" fontId="36" fillId="0" borderId="0" xfId="0" applyFont="1"/>
    <xf numFmtId="3" fontId="22" fillId="0" borderId="0" xfId="0" applyNumberFormat="1" applyFont="1" applyAlignment="1">
      <alignment horizontal="right" vertical="center"/>
    </xf>
    <xf numFmtId="0" fontId="19" fillId="9" borderId="2" xfId="0" applyFont="1" applyFill="1" applyBorder="1" applyAlignment="1">
      <alignment horizontal="center" vertical="center"/>
    </xf>
    <xf numFmtId="0" fontId="56" fillId="0" borderId="0" xfId="0" applyFont="1" applyAlignment="1">
      <alignment horizontal="center" vertical="center"/>
    </xf>
    <xf numFmtId="0" fontId="60" fillId="0" borderId="0" xfId="0" applyFont="1"/>
    <xf numFmtId="0" fontId="60" fillId="0" borderId="0" xfId="0" applyFont="1" applyAlignment="1">
      <alignment horizontal="left"/>
    </xf>
    <xf numFmtId="0" fontId="54" fillId="0" borderId="0" xfId="0" applyFont="1"/>
    <xf numFmtId="164" fontId="22" fillId="0" borderId="0" xfId="0" applyNumberFormat="1" applyFont="1" applyAlignment="1">
      <alignment vertical="center"/>
    </xf>
    <xf numFmtId="3" fontId="14" fillId="0" borderId="0" xfId="0" applyNumberFormat="1" applyFont="1" applyAlignment="1">
      <alignment vertical="center"/>
    </xf>
    <xf numFmtId="0" fontId="22" fillId="4" borderId="0" xfId="0" applyFont="1" applyFill="1" applyAlignment="1">
      <alignment vertical="center"/>
    </xf>
    <xf numFmtId="0" fontId="21" fillId="4" borderId="0" xfId="0" applyFont="1" applyFill="1" applyAlignment="1">
      <alignment horizontal="center" vertical="center"/>
    </xf>
    <xf numFmtId="0" fontId="70" fillId="4" borderId="0" xfId="0" applyFont="1" applyFill="1"/>
    <xf numFmtId="0" fontId="31" fillId="4" borderId="2" xfId="0" applyFont="1" applyFill="1" applyBorder="1"/>
    <xf numFmtId="0" fontId="18" fillId="4" borderId="2" xfId="0" applyFont="1" applyFill="1" applyBorder="1" applyAlignment="1">
      <alignment vertical="center"/>
    </xf>
    <xf numFmtId="0" fontId="75" fillId="4" borderId="2" xfId="0" applyFont="1" applyFill="1" applyBorder="1"/>
    <xf numFmtId="0" fontId="61" fillId="4" borderId="2" xfId="0" applyFont="1" applyFill="1" applyBorder="1"/>
    <xf numFmtId="4" fontId="21" fillId="7" borderId="0" xfId="0" applyNumberFormat="1" applyFont="1" applyFill="1" applyAlignment="1">
      <alignment horizontal="left" vertical="center"/>
    </xf>
    <xf numFmtId="0" fontId="36" fillId="4" borderId="0" xfId="0" applyFont="1" applyFill="1"/>
    <xf numFmtId="4" fontId="21" fillId="7" borderId="0" xfId="0" applyNumberFormat="1" applyFont="1" applyFill="1" applyAlignment="1">
      <alignment horizontal="left" vertical="center" indent="2"/>
    </xf>
    <xf numFmtId="0" fontId="36" fillId="3" borderId="2" xfId="0" applyFont="1" applyFill="1" applyBorder="1" applyAlignment="1">
      <alignment vertical="center"/>
    </xf>
    <xf numFmtId="0" fontId="36" fillId="3" borderId="2" xfId="0" applyFont="1" applyFill="1" applyBorder="1" applyAlignment="1">
      <alignment horizontal="center" vertical="center"/>
    </xf>
    <xf numFmtId="0" fontId="18" fillId="2" borderId="19" xfId="0" applyFont="1" applyFill="1" applyBorder="1" applyAlignment="1">
      <alignment horizontal="left" vertical="center"/>
    </xf>
    <xf numFmtId="0" fontId="14" fillId="2" borderId="19" xfId="0" applyFont="1" applyFill="1" applyBorder="1" applyAlignment="1">
      <alignment horizontal="left" vertical="center"/>
    </xf>
    <xf numFmtId="0" fontId="14" fillId="2" borderId="19" xfId="0" applyFont="1" applyFill="1" applyBorder="1" applyAlignment="1">
      <alignment horizontal="center" vertical="center"/>
    </xf>
    <xf numFmtId="0" fontId="14" fillId="0" borderId="19" xfId="0" applyFont="1" applyBorder="1" applyAlignment="1">
      <alignment horizontal="right" vertical="center"/>
    </xf>
    <xf numFmtId="171" fontId="14" fillId="0" borderId="0" xfId="0" applyNumberFormat="1" applyFont="1" applyAlignment="1">
      <alignment vertical="center"/>
    </xf>
    <xf numFmtId="0" fontId="36" fillId="2" borderId="2" xfId="0" applyFont="1" applyFill="1" applyBorder="1" applyAlignment="1">
      <alignment vertical="center"/>
    </xf>
    <xf numFmtId="0" fontId="36" fillId="2" borderId="2" xfId="0" applyFont="1" applyFill="1" applyBorder="1" applyAlignment="1">
      <alignment horizontal="center" vertical="center"/>
    </xf>
    <xf numFmtId="0" fontId="59" fillId="0" borderId="2" xfId="0" applyFont="1" applyBorder="1" applyAlignment="1">
      <alignment horizontal="center" vertical="center"/>
    </xf>
    <xf numFmtId="0" fontId="14" fillId="3" borderId="2" xfId="0" applyFont="1" applyFill="1" applyBorder="1" applyAlignment="1">
      <alignment horizontal="center" vertical="center"/>
    </xf>
    <xf numFmtId="0" fontId="18" fillId="3" borderId="2" xfId="0" applyFont="1" applyFill="1" applyBorder="1" applyAlignment="1">
      <alignment vertical="center"/>
    </xf>
    <xf numFmtId="0" fontId="18" fillId="3" borderId="2" xfId="0" applyFont="1" applyFill="1" applyBorder="1" applyAlignment="1">
      <alignment horizontal="center" vertical="center"/>
    </xf>
    <xf numFmtId="0" fontId="21" fillId="3" borderId="2" xfId="0" applyFont="1" applyFill="1" applyBorder="1" applyAlignment="1">
      <alignment vertical="center"/>
    </xf>
    <xf numFmtId="0" fontId="21" fillId="3" borderId="2" xfId="0" applyFont="1" applyFill="1" applyBorder="1" applyAlignment="1">
      <alignment horizontal="center" vertical="center"/>
    </xf>
    <xf numFmtId="0" fontId="24" fillId="4" borderId="0" xfId="0" applyFont="1" applyFill="1"/>
    <xf numFmtId="0" fontId="21" fillId="4" borderId="0" xfId="0" applyFont="1" applyFill="1" applyAlignment="1">
      <alignment vertical="center"/>
    </xf>
    <xf numFmtId="0" fontId="22" fillId="3" borderId="2" xfId="0" applyFont="1" applyFill="1" applyBorder="1" applyAlignment="1">
      <alignment horizontal="left"/>
    </xf>
    <xf numFmtId="0" fontId="39" fillId="4" borderId="0" xfId="0" applyFont="1" applyFill="1"/>
    <xf numFmtId="0" fontId="39" fillId="4" borderId="0" xfId="0" applyFont="1" applyFill="1" applyAlignment="1">
      <alignment horizontal="left"/>
    </xf>
    <xf numFmtId="0" fontId="39" fillId="4" borderId="0" xfId="0" applyFont="1" applyFill="1" applyAlignment="1">
      <alignment horizontal="right"/>
    </xf>
    <xf numFmtId="168" fontId="21" fillId="4" borderId="0" xfId="3" applyNumberFormat="1" applyFont="1" applyFill="1" applyAlignment="1">
      <alignment horizontal="right"/>
    </xf>
    <xf numFmtId="0" fontId="21" fillId="3" borderId="2" xfId="0" applyFont="1" applyFill="1" applyBorder="1" applyAlignment="1">
      <alignment horizontal="left"/>
    </xf>
    <xf numFmtId="0" fontId="36" fillId="3" borderId="2" xfId="0" applyFont="1" applyFill="1" applyBorder="1" applyAlignment="1">
      <alignment horizontal="left"/>
    </xf>
    <xf numFmtId="164" fontId="21" fillId="4" borderId="0" xfId="0" applyNumberFormat="1" applyFont="1" applyFill="1"/>
    <xf numFmtId="3" fontId="15" fillId="0" borderId="0" xfId="0" applyNumberFormat="1" applyFont="1" applyAlignment="1">
      <alignment horizontal="left"/>
    </xf>
    <xf numFmtId="168" fontId="24" fillId="0" borderId="0" xfId="0" applyNumberFormat="1" applyFont="1"/>
    <xf numFmtId="0" fontId="56" fillId="0" borderId="2" xfId="0" applyFont="1" applyBorder="1" applyAlignment="1">
      <alignment horizontal="center" vertical="center"/>
    </xf>
    <xf numFmtId="3" fontId="18" fillId="4" borderId="0" xfId="3" applyNumberFormat="1" applyFont="1" applyFill="1" applyAlignment="1">
      <alignment horizontal="center" vertical="center"/>
    </xf>
    <xf numFmtId="3" fontId="14" fillId="0" borderId="0" xfId="0" applyNumberFormat="1" applyFont="1" applyAlignment="1">
      <alignment horizontal="center" vertical="center"/>
    </xf>
    <xf numFmtId="0" fontId="19" fillId="10" borderId="6" xfId="0" applyFont="1" applyFill="1" applyBorder="1" applyAlignment="1">
      <alignment horizontal="center" vertical="center"/>
    </xf>
    <xf numFmtId="0" fontId="24" fillId="0" borderId="0" xfId="0" applyFont="1" applyAlignment="1">
      <alignment horizontal="center" vertical="center"/>
    </xf>
    <xf numFmtId="168" fontId="21" fillId="4" borderId="0" xfId="3" applyNumberFormat="1" applyFont="1" applyFill="1" applyAlignment="1">
      <alignment horizontal="center" vertical="center"/>
    </xf>
    <xf numFmtId="168" fontId="21" fillId="0" borderId="0" xfId="3" applyNumberFormat="1" applyFont="1" applyAlignment="1">
      <alignment horizontal="center" vertical="center"/>
    </xf>
    <xf numFmtId="168" fontId="19" fillId="10" borderId="6" xfId="3" applyNumberFormat="1" applyFont="1" applyFill="1" applyBorder="1" applyAlignment="1">
      <alignment horizontal="center" vertical="center"/>
    </xf>
    <xf numFmtId="9" fontId="21" fillId="4" borderId="0" xfId="3" applyNumberFormat="1" applyFont="1" applyFill="1" applyAlignment="1">
      <alignment horizontal="center" vertical="center"/>
    </xf>
    <xf numFmtId="0" fontId="49" fillId="3" borderId="2" xfId="0" applyFont="1" applyFill="1" applyBorder="1" applyAlignment="1">
      <alignment horizontal="center" vertical="center"/>
    </xf>
    <xf numFmtId="2" fontId="14" fillId="0" borderId="0" xfId="0" applyNumberFormat="1" applyFont="1" applyAlignment="1">
      <alignment horizontal="center" vertical="center"/>
    </xf>
    <xf numFmtId="3" fontId="14" fillId="0" borderId="0" xfId="3" applyNumberFormat="1" applyFont="1" applyAlignment="1">
      <alignment horizontal="center" vertical="center"/>
    </xf>
    <xf numFmtId="3" fontId="14" fillId="4" borderId="0" xfId="3" applyNumberFormat="1" applyFont="1" applyFill="1" applyAlignment="1">
      <alignment horizontal="center" vertical="center"/>
    </xf>
    <xf numFmtId="3" fontId="18" fillId="0" borderId="0" xfId="3" applyNumberFormat="1" applyFont="1" applyAlignment="1">
      <alignment horizontal="center" vertical="center"/>
    </xf>
    <xf numFmtId="0" fontId="21" fillId="4" borderId="0" xfId="3" applyNumberFormat="1" applyFont="1" applyFill="1" applyAlignment="1">
      <alignment horizontal="center" vertical="center"/>
    </xf>
    <xf numFmtId="1" fontId="14" fillId="4" borderId="0" xfId="3" applyNumberFormat="1" applyFont="1" applyFill="1" applyAlignment="1">
      <alignment horizontal="center" vertical="center"/>
    </xf>
    <xf numFmtId="0" fontId="14" fillId="2" borderId="0" xfId="0" applyFont="1" applyFill="1" applyAlignment="1">
      <alignment horizontal="center" vertical="center"/>
    </xf>
    <xf numFmtId="0" fontId="18" fillId="2" borderId="0" xfId="0" applyFont="1" applyFill="1" applyAlignment="1">
      <alignment horizontal="center" vertical="center"/>
    </xf>
    <xf numFmtId="2" fontId="14" fillId="2" borderId="0" xfId="3" applyNumberFormat="1" applyFont="1" applyFill="1" applyAlignment="1">
      <alignment horizontal="center" vertical="center"/>
    </xf>
    <xf numFmtId="2" fontId="18" fillId="2" borderId="0" xfId="3" applyNumberFormat="1" applyFont="1" applyFill="1" applyAlignment="1">
      <alignment horizontal="center" vertical="center"/>
    </xf>
    <xf numFmtId="2" fontId="14" fillId="2" borderId="2" xfId="3" applyNumberFormat="1" applyFont="1" applyFill="1" applyBorder="1" applyAlignment="1">
      <alignment horizontal="center" vertical="center"/>
    </xf>
    <xf numFmtId="2" fontId="14" fillId="0" borderId="2" xfId="0" applyNumberFormat="1" applyFont="1" applyBorder="1" applyAlignment="1">
      <alignment horizontal="center" vertical="center"/>
    </xf>
    <xf numFmtId="2" fontId="18" fillId="2" borderId="0" xfId="0" applyNumberFormat="1" applyFont="1" applyFill="1" applyAlignment="1">
      <alignment horizontal="center" vertical="center"/>
    </xf>
    <xf numFmtId="2" fontId="18" fillId="0" borderId="0" xfId="0" applyNumberFormat="1" applyFont="1" applyAlignment="1">
      <alignment horizontal="center" vertical="center"/>
    </xf>
    <xf numFmtId="2" fontId="18" fillId="0" borderId="2" xfId="0" applyNumberFormat="1" applyFont="1" applyBorder="1" applyAlignment="1">
      <alignment horizontal="center" vertical="center"/>
    </xf>
    <xf numFmtId="3" fontId="14" fillId="2" borderId="2" xfId="0" applyNumberFormat="1" applyFont="1" applyFill="1" applyBorder="1" applyAlignment="1">
      <alignment horizontal="center" vertical="center"/>
    </xf>
    <xf numFmtId="3" fontId="18" fillId="2" borderId="2" xfId="3" applyNumberFormat="1" applyFont="1" applyFill="1" applyBorder="1" applyAlignment="1">
      <alignment horizontal="center" vertical="center"/>
    </xf>
    <xf numFmtId="3" fontId="18" fillId="2" borderId="2" xfId="0" applyNumberFormat="1" applyFont="1" applyFill="1" applyBorder="1" applyAlignment="1">
      <alignment horizontal="center" vertical="center"/>
    </xf>
    <xf numFmtId="0" fontId="14" fillId="3" borderId="2" xfId="0" applyFont="1" applyFill="1" applyBorder="1" applyAlignment="1">
      <alignment horizontal="left"/>
    </xf>
    <xf numFmtId="3" fontId="14" fillId="2" borderId="0" xfId="3" applyNumberFormat="1" applyFont="1" applyFill="1" applyAlignment="1">
      <alignment horizontal="center" vertical="center"/>
    </xf>
    <xf numFmtId="3" fontId="15" fillId="2" borderId="2" xfId="0" applyNumberFormat="1" applyFont="1" applyFill="1" applyBorder="1" applyAlignment="1">
      <alignment horizontal="center" vertical="center" wrapText="1"/>
    </xf>
    <xf numFmtId="3" fontId="15" fillId="0" borderId="2" xfId="0" applyNumberFormat="1" applyFont="1" applyBorder="1" applyAlignment="1">
      <alignment horizontal="center" vertical="center" wrapText="1"/>
    </xf>
    <xf numFmtId="3" fontId="15" fillId="4" borderId="2" xfId="0" applyNumberFormat="1" applyFont="1" applyFill="1" applyBorder="1" applyAlignment="1">
      <alignment horizontal="center" vertical="center" wrapText="1"/>
    </xf>
    <xf numFmtId="0" fontId="15" fillId="10" borderId="0" xfId="0" applyFont="1" applyFill="1" applyAlignment="1">
      <alignment horizontal="center" vertical="center"/>
    </xf>
    <xf numFmtId="0" fontId="49" fillId="11" borderId="6" xfId="0" applyFont="1" applyFill="1" applyBorder="1" applyAlignment="1">
      <alignment horizontal="center" vertical="center"/>
    </xf>
    <xf numFmtId="0" fontId="60" fillId="10" borderId="0" xfId="0" applyFont="1" applyFill="1" applyAlignment="1">
      <alignment horizontal="center" vertical="center"/>
    </xf>
    <xf numFmtId="0" fontId="60" fillId="10" borderId="2" xfId="0" applyFont="1" applyFill="1" applyBorder="1" applyAlignment="1">
      <alignment horizontal="center" vertical="center"/>
    </xf>
    <xf numFmtId="164" fontId="15" fillId="0" borderId="0" xfId="0" applyNumberFormat="1" applyFont="1" applyAlignment="1">
      <alignment horizontal="center" vertical="center"/>
    </xf>
    <xf numFmtId="0" fontId="31" fillId="0" borderId="0" xfId="0" applyFont="1" applyAlignment="1">
      <alignment horizontal="center" vertical="center"/>
    </xf>
    <xf numFmtId="0" fontId="33" fillId="4" borderId="2" xfId="0" applyFont="1" applyFill="1" applyBorder="1"/>
    <xf numFmtId="0" fontId="31" fillId="0" borderId="2" xfId="0" applyFont="1" applyBorder="1" applyAlignment="1">
      <alignment horizontal="center" vertical="center"/>
    </xf>
    <xf numFmtId="0" fontId="15" fillId="2" borderId="19" xfId="0" applyFont="1" applyFill="1" applyBorder="1"/>
    <xf numFmtId="0" fontId="31" fillId="2" borderId="19" xfId="0" applyFont="1" applyFill="1" applyBorder="1" applyAlignment="1">
      <alignment horizontal="left"/>
    </xf>
    <xf numFmtId="0" fontId="31" fillId="0" borderId="19" xfId="0" applyFont="1" applyBorder="1" applyAlignment="1">
      <alignment horizontal="center"/>
    </xf>
    <xf numFmtId="0" fontId="15" fillId="0" borderId="19" xfId="0" applyFont="1" applyBorder="1" applyAlignment="1">
      <alignment horizontal="left"/>
    </xf>
    <xf numFmtId="0" fontId="15" fillId="0" borderId="19" xfId="0" applyFont="1" applyBorder="1" applyAlignment="1">
      <alignment horizontal="center" vertical="center"/>
    </xf>
    <xf numFmtId="0" fontId="51" fillId="0" borderId="2" xfId="0" applyFont="1" applyBorder="1" applyAlignment="1">
      <alignment horizontal="center"/>
    </xf>
    <xf numFmtId="0" fontId="31" fillId="4" borderId="0" xfId="0" applyFont="1" applyFill="1" applyAlignment="1">
      <alignment horizontal="center" vertical="center"/>
    </xf>
    <xf numFmtId="164" fontId="31" fillId="0" borderId="0" xfId="0" applyNumberFormat="1" applyFont="1" applyAlignment="1">
      <alignment horizontal="center" vertical="center"/>
    </xf>
    <xf numFmtId="164" fontId="15" fillId="0" borderId="2" xfId="0" applyNumberFormat="1" applyFont="1" applyBorder="1" applyAlignment="1">
      <alignment horizontal="center" vertical="center"/>
    </xf>
    <xf numFmtId="0" fontId="50" fillId="10" borderId="2" xfId="0" applyFont="1" applyFill="1" applyBorder="1"/>
    <xf numFmtId="0" fontId="49" fillId="10" borderId="2" xfId="0" applyFont="1" applyFill="1" applyBorder="1" applyAlignment="1">
      <alignment horizontal="left"/>
    </xf>
    <xf numFmtId="0" fontId="50" fillId="10" borderId="2" xfId="0" applyFont="1" applyFill="1" applyBorder="1" applyAlignment="1">
      <alignment horizontal="center"/>
    </xf>
    <xf numFmtId="0" fontId="49" fillId="11" borderId="9" xfId="0" applyFont="1" applyFill="1" applyBorder="1" applyAlignment="1">
      <alignment horizontal="center" vertical="center"/>
    </xf>
    <xf numFmtId="0" fontId="31" fillId="3" borderId="2" xfId="0" applyFont="1" applyFill="1" applyBorder="1" applyAlignment="1">
      <alignment horizontal="center"/>
    </xf>
    <xf numFmtId="0" fontId="24" fillId="4" borderId="2" xfId="0" applyFont="1" applyFill="1" applyBorder="1" applyAlignment="1">
      <alignment horizontal="center"/>
    </xf>
    <xf numFmtId="0" fontId="50" fillId="10" borderId="2" xfId="0" applyFont="1" applyFill="1" applyBorder="1" applyAlignment="1">
      <alignment horizontal="left"/>
    </xf>
    <xf numFmtId="0" fontId="31" fillId="0" borderId="2" xfId="0" applyFont="1" applyBorder="1"/>
    <xf numFmtId="9" fontId="31" fillId="0" borderId="2" xfId="2" applyFont="1" applyBorder="1" applyAlignment="1">
      <alignment horizontal="center" vertical="center"/>
    </xf>
    <xf numFmtId="0" fontId="43" fillId="0" borderId="2" xfId="0" applyFont="1" applyBorder="1" applyAlignment="1">
      <alignment horizontal="center" vertical="center"/>
    </xf>
    <xf numFmtId="164" fontId="14" fillId="0" borderId="0" xfId="0" applyNumberFormat="1" applyFont="1" applyAlignment="1">
      <alignment horizontal="center" vertical="center"/>
    </xf>
    <xf numFmtId="164" fontId="14" fillId="0" borderId="2" xfId="0" applyNumberFormat="1" applyFont="1" applyBorder="1" applyAlignment="1">
      <alignment horizontal="center" vertical="center"/>
    </xf>
    <xf numFmtId="164" fontId="14" fillId="0" borderId="6" xfId="0" applyNumberFormat="1" applyFont="1" applyBorder="1" applyAlignment="1">
      <alignment horizontal="center" vertical="center"/>
    </xf>
    <xf numFmtId="0" fontId="21" fillId="0" borderId="2" xfId="0" applyFont="1" applyBorder="1" applyAlignment="1">
      <alignment horizontal="center" vertical="center"/>
    </xf>
    <xf numFmtId="164" fontId="21" fillId="0" borderId="2" xfId="0" applyNumberFormat="1" applyFont="1" applyBorder="1" applyAlignment="1">
      <alignment horizontal="center" vertical="center"/>
    </xf>
    <xf numFmtId="1" fontId="14" fillId="0" borderId="0" xfId="0" applyNumberFormat="1" applyFont="1" applyAlignment="1">
      <alignment horizontal="center"/>
    </xf>
    <xf numFmtId="0" fontId="56" fillId="5" borderId="2" xfId="0" applyFont="1" applyFill="1" applyBorder="1" applyAlignment="1">
      <alignment horizontal="center" vertical="center"/>
    </xf>
    <xf numFmtId="0" fontId="14" fillId="4" borderId="0" xfId="0" applyFont="1" applyFill="1" applyAlignment="1">
      <alignment horizontal="center" vertical="center"/>
    </xf>
    <xf numFmtId="0" fontId="14" fillId="0" borderId="2" xfId="4" applyFont="1" applyAlignment="1">
      <alignment horizontal="center"/>
    </xf>
    <xf numFmtId="0" fontId="14" fillId="4" borderId="2" xfId="4" applyFont="1" applyFill="1" applyAlignment="1">
      <alignment horizontal="center"/>
    </xf>
    <xf numFmtId="0" fontId="19" fillId="9" borderId="6" xfId="4" applyFont="1" applyFill="1" applyBorder="1" applyAlignment="1">
      <alignment horizontal="center"/>
    </xf>
    <xf numFmtId="0" fontId="19" fillId="9" borderId="6" xfId="0" applyFont="1" applyFill="1" applyBorder="1" applyAlignment="1">
      <alignment horizontal="center" vertical="center"/>
    </xf>
    <xf numFmtId="0" fontId="20" fillId="10" borderId="0" xfId="0" applyFont="1" applyFill="1"/>
    <xf numFmtId="0" fontId="19" fillId="10" borderId="0" xfId="0" applyFont="1" applyFill="1"/>
    <xf numFmtId="0" fontId="19" fillId="10" borderId="0" xfId="0" applyFont="1" applyFill="1" applyAlignment="1">
      <alignment horizontal="left" vertical="center"/>
    </xf>
    <xf numFmtId="0" fontId="19" fillId="10" borderId="0" xfId="0" applyFont="1" applyFill="1" applyAlignment="1">
      <alignment horizontal="center" vertical="center"/>
    </xf>
    <xf numFmtId="165" fontId="14" fillId="0" borderId="0" xfId="0" applyNumberFormat="1" applyFont="1" applyAlignment="1">
      <alignment horizontal="center" vertical="center"/>
    </xf>
    <xf numFmtId="3" fontId="18" fillId="4" borderId="0" xfId="2" applyNumberFormat="1" applyFont="1" applyFill="1" applyAlignment="1">
      <alignment horizontal="right" vertical="center"/>
    </xf>
    <xf numFmtId="2" fontId="28" fillId="4" borderId="0" xfId="0" applyNumberFormat="1" applyFont="1" applyFill="1" applyAlignment="1">
      <alignment horizontal="center" vertical="center"/>
    </xf>
    <xf numFmtId="0" fontId="28" fillId="4" borderId="0" xfId="0" applyFont="1" applyFill="1" applyAlignment="1">
      <alignment horizontal="center" vertical="center"/>
    </xf>
    <xf numFmtId="1" fontId="25" fillId="0" borderId="0" xfId="0" applyNumberFormat="1" applyFont="1" applyAlignment="1">
      <alignment horizontal="center" vertical="center" wrapText="1"/>
    </xf>
    <xf numFmtId="1" fontId="14" fillId="0" borderId="8" xfId="0" applyNumberFormat="1" applyFont="1" applyBorder="1" applyAlignment="1">
      <alignment horizontal="center" vertical="center"/>
    </xf>
    <xf numFmtId="3" fontId="14" fillId="0" borderId="0" xfId="0" applyNumberFormat="1" applyFont="1" applyAlignment="1">
      <alignment horizontal="center" vertical="center" wrapText="1"/>
    </xf>
    <xf numFmtId="1" fontId="14" fillId="4" borderId="0" xfId="0" applyNumberFormat="1" applyFont="1" applyFill="1" applyAlignment="1">
      <alignment horizontal="center" vertical="center"/>
    </xf>
    <xf numFmtId="0" fontId="18" fillId="0" borderId="0" xfId="0" applyFont="1" applyAlignment="1">
      <alignment horizontal="center" wrapText="1"/>
    </xf>
    <xf numFmtId="1" fontId="18" fillId="0" borderId="0" xfId="0" applyNumberFormat="1" applyFont="1" applyAlignment="1">
      <alignment horizontal="center" wrapText="1"/>
    </xf>
    <xf numFmtId="165" fontId="14" fillId="0" borderId="2" xfId="0" applyNumberFormat="1" applyFont="1" applyBorder="1" applyAlignment="1">
      <alignment horizontal="center"/>
    </xf>
    <xf numFmtId="165" fontId="18" fillId="0" borderId="0" xfId="0" applyNumberFormat="1" applyFont="1" applyAlignment="1">
      <alignment horizontal="center"/>
    </xf>
    <xf numFmtId="0" fontId="19" fillId="10" borderId="2" xfId="0" applyFont="1" applyFill="1" applyBorder="1"/>
    <xf numFmtId="0" fontId="19" fillId="5" borderId="2" xfId="0" applyFont="1" applyFill="1" applyBorder="1" applyAlignment="1">
      <alignment horizontal="center" vertical="center"/>
    </xf>
    <xf numFmtId="0" fontId="17" fillId="10" borderId="2" xfId="0" applyFont="1" applyFill="1" applyBorder="1"/>
    <xf numFmtId="0" fontId="56" fillId="10" borderId="0" xfId="0" applyFont="1" applyFill="1" applyAlignment="1">
      <alignment horizontal="center" vertical="center"/>
    </xf>
    <xf numFmtId="0" fontId="19" fillId="4" borderId="2" xfId="0" applyFont="1" applyFill="1" applyBorder="1"/>
    <xf numFmtId="0" fontId="17" fillId="4" borderId="2" xfId="0" applyFont="1" applyFill="1" applyBorder="1"/>
    <xf numFmtId="0" fontId="56" fillId="4" borderId="0" xfId="0" applyFont="1" applyFill="1" applyAlignment="1">
      <alignment horizontal="center" vertical="center"/>
    </xf>
    <xf numFmtId="0" fontId="18" fillId="3" borderId="2" xfId="0" applyFont="1" applyFill="1" applyBorder="1"/>
    <xf numFmtId="0" fontId="20" fillId="10" borderId="0" xfId="0" applyFont="1" applyFill="1" applyAlignment="1">
      <alignment horizontal="center"/>
    </xf>
    <xf numFmtId="165" fontId="20" fillId="10" borderId="0" xfId="0" applyNumberFormat="1" applyFont="1" applyFill="1" applyAlignment="1">
      <alignment horizontal="center"/>
    </xf>
    <xf numFmtId="165" fontId="20" fillId="10" borderId="2" xfId="0" applyNumberFormat="1" applyFont="1" applyFill="1" applyBorder="1" applyAlignment="1">
      <alignment horizontal="center"/>
    </xf>
    <xf numFmtId="0" fontId="50" fillId="4" borderId="0" xfId="0" applyFont="1" applyFill="1"/>
    <xf numFmtId="0" fontId="20" fillId="4" borderId="0" xfId="0" applyFont="1" applyFill="1"/>
    <xf numFmtId="0" fontId="20" fillId="4" borderId="0" xfId="0" applyFont="1" applyFill="1" applyAlignment="1">
      <alignment horizontal="center"/>
    </xf>
    <xf numFmtId="165" fontId="20" fillId="4" borderId="0" xfId="0" applyNumberFormat="1" applyFont="1" applyFill="1" applyAlignment="1">
      <alignment horizontal="center"/>
    </xf>
    <xf numFmtId="165" fontId="20" fillId="4" borderId="2" xfId="0" applyNumberFormat="1" applyFont="1" applyFill="1" applyBorder="1" applyAlignment="1">
      <alignment horizontal="center"/>
    </xf>
    <xf numFmtId="0" fontId="49" fillId="10" borderId="0" xfId="0" applyFont="1" applyFill="1"/>
    <xf numFmtId="0" fontId="49" fillId="4" borderId="0" xfId="0" applyFont="1" applyFill="1"/>
    <xf numFmtId="1" fontId="26" fillId="4" borderId="0" xfId="0" applyNumberFormat="1" applyFont="1" applyFill="1" applyAlignment="1">
      <alignment horizontal="left" vertical="center" wrapText="1"/>
    </xf>
    <xf numFmtId="0" fontId="22" fillId="4" borderId="0" xfId="0" applyFont="1" applyFill="1" applyAlignment="1">
      <alignment horizontal="center" vertical="center"/>
    </xf>
    <xf numFmtId="1" fontId="22" fillId="4" borderId="0" xfId="0" applyNumberFormat="1" applyFont="1" applyFill="1" applyAlignment="1">
      <alignment horizontal="center" vertical="center"/>
    </xf>
    <xf numFmtId="0" fontId="22" fillId="3" borderId="2" xfId="0" applyFont="1" applyFill="1" applyBorder="1"/>
    <xf numFmtId="2" fontId="21" fillId="4" borderId="0" xfId="0" applyNumberFormat="1" applyFont="1" applyFill="1" applyAlignment="1">
      <alignment horizontal="center" vertical="center"/>
    </xf>
    <xf numFmtId="1" fontId="32" fillId="10" borderId="0" xfId="0" applyNumberFormat="1" applyFont="1" applyFill="1" applyAlignment="1">
      <alignment horizontal="left" vertical="center" wrapText="1"/>
    </xf>
    <xf numFmtId="1" fontId="19" fillId="10" borderId="0" xfId="0" applyNumberFormat="1" applyFont="1" applyFill="1" applyAlignment="1">
      <alignment horizontal="center" vertical="center"/>
    </xf>
    <xf numFmtId="0" fontId="61" fillId="0" borderId="0" xfId="0" applyFont="1"/>
    <xf numFmtId="0" fontId="19" fillId="4" borderId="0" xfId="0" applyFont="1" applyFill="1" applyAlignment="1">
      <alignment horizontal="center" vertical="center"/>
    </xf>
    <xf numFmtId="0" fontId="14" fillId="0" borderId="2" xfId="0" applyFont="1" applyBorder="1" applyAlignment="1">
      <alignment horizontal="left" vertical="center" wrapText="1"/>
    </xf>
    <xf numFmtId="165" fontId="14" fillId="0" borderId="2" xfId="0" applyNumberFormat="1" applyFont="1" applyBorder="1" applyAlignment="1">
      <alignment horizontal="center" vertical="center"/>
    </xf>
    <xf numFmtId="0" fontId="36" fillId="15" borderId="2" xfId="0" applyFont="1" applyFill="1" applyBorder="1"/>
    <xf numFmtId="0" fontId="36" fillId="15" borderId="2" xfId="0" applyFont="1" applyFill="1" applyBorder="1" applyAlignment="1">
      <alignment horizontal="center" vertical="center"/>
    </xf>
    <xf numFmtId="1" fontId="36" fillId="15" borderId="2" xfId="0" applyNumberFormat="1" applyFont="1" applyFill="1" applyBorder="1" applyAlignment="1">
      <alignment horizontal="center" vertical="center"/>
    </xf>
    <xf numFmtId="0" fontId="36" fillId="15" borderId="2" xfId="0" applyFont="1" applyFill="1" applyBorder="1" applyAlignment="1">
      <alignment horizontal="center"/>
    </xf>
    <xf numFmtId="0" fontId="31" fillId="16" borderId="0" xfId="0" applyFont="1" applyFill="1"/>
    <xf numFmtId="0" fontId="15" fillId="16" borderId="0" xfId="0" applyFont="1" applyFill="1"/>
    <xf numFmtId="0" fontId="15" fillId="16" borderId="0" xfId="0" applyFont="1" applyFill="1" applyAlignment="1">
      <alignment horizontal="left"/>
    </xf>
    <xf numFmtId="0" fontId="15" fillId="16" borderId="0" xfId="0" applyFont="1" applyFill="1" applyAlignment="1">
      <alignment horizontal="right"/>
    </xf>
    <xf numFmtId="1" fontId="26" fillId="16" borderId="0" xfId="0" applyNumberFormat="1" applyFont="1" applyFill="1" applyAlignment="1">
      <alignment horizontal="left" vertical="center" wrapText="1"/>
    </xf>
    <xf numFmtId="0" fontId="22" fillId="16" borderId="0" xfId="0" applyFont="1" applyFill="1" applyAlignment="1">
      <alignment horizontal="center" vertical="center"/>
    </xf>
    <xf numFmtId="1" fontId="22" fillId="16" borderId="0" xfId="0" applyNumberFormat="1" applyFont="1" applyFill="1" applyAlignment="1">
      <alignment horizontal="center" vertical="center"/>
    </xf>
    <xf numFmtId="3" fontId="21" fillId="0" borderId="0" xfId="0" applyNumberFormat="1" applyFont="1" applyAlignment="1">
      <alignment horizontal="center" vertical="center"/>
    </xf>
    <xf numFmtId="0" fontId="14" fillId="4" borderId="0" xfId="0" applyFont="1" applyFill="1" applyAlignment="1">
      <alignment vertical="center"/>
    </xf>
    <xf numFmtId="0" fontId="19" fillId="15" borderId="2" xfId="0" applyFont="1" applyFill="1" applyBorder="1"/>
    <xf numFmtId="3" fontId="14" fillId="4" borderId="0" xfId="0" applyNumberFormat="1" applyFont="1" applyFill="1" applyAlignment="1">
      <alignment horizontal="center" vertical="center"/>
    </xf>
    <xf numFmtId="3" fontId="18" fillId="0" borderId="0" xfId="0" applyNumberFormat="1" applyFont="1" applyAlignment="1">
      <alignment horizontal="center" vertical="center"/>
    </xf>
    <xf numFmtId="3" fontId="18" fillId="4" borderId="0" xfId="0" applyNumberFormat="1" applyFont="1" applyFill="1" applyAlignment="1">
      <alignment horizontal="center" vertical="center"/>
    </xf>
    <xf numFmtId="9" fontId="14" fillId="0" borderId="0" xfId="2" applyFont="1" applyAlignment="1">
      <alignment horizontal="center" vertical="center"/>
    </xf>
    <xf numFmtId="3" fontId="36" fillId="4" borderId="0" xfId="0" applyNumberFormat="1" applyFont="1" applyFill="1" applyAlignment="1">
      <alignment horizontal="center" vertical="center"/>
    </xf>
    <xf numFmtId="3" fontId="21" fillId="4" borderId="0" xfId="0" applyNumberFormat="1" applyFont="1" applyFill="1" applyAlignment="1">
      <alignment horizontal="center" vertical="center"/>
    </xf>
    <xf numFmtId="9" fontId="21" fillId="4" borderId="0" xfId="2" applyFont="1" applyFill="1" applyAlignment="1">
      <alignment horizontal="center" vertical="center"/>
    </xf>
    <xf numFmtId="3" fontId="36" fillId="0" borderId="0" xfId="3" applyNumberFormat="1" applyFont="1" applyAlignment="1">
      <alignment horizontal="center" vertical="center"/>
    </xf>
    <xf numFmtId="1" fontId="21" fillId="4" borderId="0" xfId="2" applyNumberFormat="1" applyFont="1" applyFill="1" applyAlignment="1">
      <alignment horizontal="center" vertical="center"/>
    </xf>
    <xf numFmtId="0" fontId="20" fillId="9" borderId="6" xfId="0" applyFont="1" applyFill="1" applyBorder="1" applyAlignment="1">
      <alignment horizontal="center" vertical="center"/>
    </xf>
    <xf numFmtId="0" fontId="20" fillId="5" borderId="2" xfId="0" applyFont="1" applyFill="1" applyBorder="1" applyAlignment="1">
      <alignment horizontal="center" vertical="center"/>
    </xf>
    <xf numFmtId="0" fontId="20" fillId="15" borderId="2" xfId="0" applyFont="1" applyFill="1" applyBorder="1" applyAlignment="1">
      <alignment horizontal="center" vertical="center"/>
    </xf>
    <xf numFmtId="0" fontId="19" fillId="15" borderId="2" xfId="0" applyFont="1" applyFill="1" applyBorder="1" applyAlignment="1">
      <alignment horizontal="center" vertical="center"/>
    </xf>
    <xf numFmtId="0" fontId="21" fillId="15" borderId="2" xfId="0" applyFont="1" applyFill="1" applyBorder="1" applyAlignment="1">
      <alignment horizontal="center" vertical="center"/>
    </xf>
    <xf numFmtId="2" fontId="24" fillId="4" borderId="0" xfId="0" applyNumberFormat="1" applyFont="1" applyFill="1" applyAlignment="1">
      <alignment horizontal="center" vertical="center"/>
    </xf>
    <xf numFmtId="2" fontId="14" fillId="4" borderId="0" xfId="2" applyNumberFormat="1" applyFont="1" applyFill="1" applyAlignment="1">
      <alignment horizontal="center" vertical="center"/>
    </xf>
    <xf numFmtId="3" fontId="21" fillId="4" borderId="0" xfId="3" applyNumberFormat="1" applyFont="1" applyFill="1" applyAlignment="1">
      <alignment horizontal="center" vertical="center"/>
    </xf>
    <xf numFmtId="0" fontId="36" fillId="16" borderId="0" xfId="0" applyFont="1" applyFill="1"/>
    <xf numFmtId="0" fontId="21" fillId="16" borderId="0" xfId="0" applyFont="1" applyFill="1"/>
    <xf numFmtId="0" fontId="21" fillId="17" borderId="2" xfId="0" applyFont="1" applyFill="1" applyBorder="1" applyAlignment="1">
      <alignment vertical="center"/>
    </xf>
    <xf numFmtId="0" fontId="36" fillId="17" borderId="2" xfId="0" applyFont="1" applyFill="1" applyBorder="1" applyAlignment="1">
      <alignment horizontal="center" vertical="center"/>
    </xf>
    <xf numFmtId="3" fontId="36" fillId="16" borderId="0" xfId="0" applyNumberFormat="1" applyFont="1" applyFill="1" applyAlignment="1">
      <alignment horizontal="center" vertical="center"/>
    </xf>
    <xf numFmtId="1" fontId="21" fillId="0" borderId="0" xfId="3" applyNumberFormat="1" applyFont="1" applyAlignment="1">
      <alignment horizontal="center" vertical="center"/>
    </xf>
    <xf numFmtId="0" fontId="15" fillId="16" borderId="0" xfId="0" applyFont="1" applyFill="1" applyAlignment="1">
      <alignment horizontal="center"/>
    </xf>
    <xf numFmtId="0" fontId="24" fillId="16" borderId="0" xfId="0" applyFont="1" applyFill="1"/>
    <xf numFmtId="0" fontId="24" fillId="16" borderId="0" xfId="0" applyFont="1" applyFill="1" applyAlignment="1">
      <alignment horizontal="center" vertical="center"/>
    </xf>
    <xf numFmtId="2" fontId="24" fillId="16" borderId="0" xfId="0" applyNumberFormat="1" applyFont="1" applyFill="1" applyAlignment="1">
      <alignment horizontal="center" vertical="center"/>
    </xf>
    <xf numFmtId="0" fontId="70" fillId="2" borderId="2" xfId="0" applyFont="1" applyFill="1" applyBorder="1" applyAlignment="1">
      <alignment vertical="center"/>
    </xf>
    <xf numFmtId="0" fontId="70" fillId="2" borderId="2" xfId="0" applyFont="1" applyFill="1" applyBorder="1" applyAlignment="1">
      <alignment horizontal="center" vertical="center"/>
    </xf>
    <xf numFmtId="3" fontId="70" fillId="4" borderId="0" xfId="0" applyNumberFormat="1" applyFont="1" applyFill="1" applyAlignment="1">
      <alignment horizontal="center" vertical="center"/>
    </xf>
    <xf numFmtId="3" fontId="70" fillId="4" borderId="0" xfId="2" applyNumberFormat="1" applyFont="1" applyFill="1" applyAlignment="1">
      <alignment horizontal="center" vertical="center"/>
    </xf>
    <xf numFmtId="0" fontId="36" fillId="4" borderId="2" xfId="0" applyFont="1" applyFill="1" applyBorder="1"/>
    <xf numFmtId="0" fontId="61" fillId="16" borderId="0" xfId="0" applyFont="1" applyFill="1"/>
    <xf numFmtId="49" fontId="54" fillId="0" borderId="2" xfId="0" applyNumberFormat="1" applyFont="1" applyBorder="1" applyAlignment="1">
      <alignment horizontal="left" vertical="center"/>
    </xf>
    <xf numFmtId="0" fontId="14" fillId="2" borderId="0" xfId="0" applyFont="1" applyFill="1" applyAlignment="1">
      <alignment horizontal="center" vertical="center" wrapText="1"/>
    </xf>
    <xf numFmtId="0" fontId="14" fillId="2" borderId="2" xfId="0" applyFont="1" applyFill="1" applyBorder="1" applyAlignment="1">
      <alignment horizontal="center" vertical="center" wrapText="1"/>
    </xf>
    <xf numFmtId="0" fontId="15" fillId="2" borderId="0" xfId="0" applyFont="1" applyFill="1" applyAlignment="1">
      <alignment horizontal="center" vertical="center" wrapText="1"/>
    </xf>
    <xf numFmtId="0" fontId="15" fillId="3" borderId="2" xfId="0" applyFont="1" applyFill="1" applyBorder="1" applyAlignment="1">
      <alignment horizontal="center"/>
    </xf>
    <xf numFmtId="0" fontId="19" fillId="5" borderId="2" xfId="4" applyFont="1" applyFill="1" applyAlignment="1">
      <alignment horizontal="center"/>
    </xf>
    <xf numFmtId="0" fontId="18" fillId="16" borderId="2" xfId="4" applyFont="1" applyFill="1" applyAlignment="1">
      <alignment vertical="top"/>
    </xf>
    <xf numFmtId="0" fontId="18" fillId="16" borderId="2" xfId="4" applyFont="1" applyFill="1" applyAlignment="1">
      <alignment vertical="top" wrapText="1"/>
    </xf>
    <xf numFmtId="0" fontId="18" fillId="16" borderId="2" xfId="4" applyFont="1" applyFill="1" applyAlignment="1">
      <alignment horizontal="center"/>
    </xf>
    <xf numFmtId="0" fontId="19" fillId="4" borderId="2" xfId="0" applyFont="1" applyFill="1" applyBorder="1" applyAlignment="1">
      <alignment horizontal="left"/>
    </xf>
    <xf numFmtId="0" fontId="19" fillId="4" borderId="2" xfId="0" applyFont="1" applyFill="1" applyBorder="1" applyAlignment="1">
      <alignment horizontal="center" vertical="center"/>
    </xf>
    <xf numFmtId="0" fontId="36" fillId="16" borderId="2" xfId="0" applyFont="1" applyFill="1" applyBorder="1" applyAlignment="1">
      <alignment horizontal="left"/>
    </xf>
    <xf numFmtId="0" fontId="19" fillId="16" borderId="2" xfId="0" applyFont="1" applyFill="1" applyBorder="1" applyAlignment="1">
      <alignment horizontal="left"/>
    </xf>
    <xf numFmtId="0" fontId="19" fillId="16" borderId="2" xfId="0" applyFont="1" applyFill="1" applyBorder="1" applyAlignment="1">
      <alignment horizontal="center" vertical="center"/>
    </xf>
    <xf numFmtId="0" fontId="18" fillId="16" borderId="0" xfId="0" applyFont="1" applyFill="1"/>
    <xf numFmtId="168" fontId="19" fillId="4" borderId="2" xfId="3" applyNumberFormat="1" applyFont="1" applyFill="1" applyBorder="1" applyAlignment="1">
      <alignment horizontal="center" vertical="center"/>
    </xf>
    <xf numFmtId="168" fontId="19" fillId="16" borderId="2" xfId="3" applyNumberFormat="1" applyFont="1" applyFill="1" applyBorder="1" applyAlignment="1">
      <alignment horizontal="center" vertical="center"/>
    </xf>
    <xf numFmtId="0" fontId="61" fillId="16" borderId="0" xfId="0" applyFont="1" applyFill="1" applyAlignment="1">
      <alignment horizontal="center" vertical="center"/>
    </xf>
    <xf numFmtId="3" fontId="14" fillId="4" borderId="0" xfId="2" applyNumberFormat="1" applyFont="1" applyFill="1" applyAlignment="1">
      <alignment horizontal="center" vertical="center"/>
    </xf>
    <xf numFmtId="0" fontId="21" fillId="4" borderId="0" xfId="2" applyNumberFormat="1" applyFont="1" applyFill="1" applyAlignment="1">
      <alignment horizontal="center" vertical="center"/>
    </xf>
    <xf numFmtId="4" fontId="14" fillId="0" borderId="0" xfId="0" applyNumberFormat="1" applyFont="1" applyAlignment="1">
      <alignment horizontal="center" vertical="center"/>
    </xf>
    <xf numFmtId="0" fontId="14" fillId="4" borderId="0" xfId="2" applyNumberFormat="1" applyFont="1" applyFill="1" applyAlignment="1">
      <alignment horizontal="center" vertical="center"/>
    </xf>
    <xf numFmtId="1" fontId="14" fillId="4" borderId="0" xfId="2" applyNumberFormat="1" applyFont="1" applyFill="1" applyAlignment="1">
      <alignment horizontal="center" vertical="center"/>
    </xf>
    <xf numFmtId="3" fontId="18" fillId="4" borderId="0" xfId="2" applyNumberFormat="1" applyFont="1" applyFill="1" applyAlignment="1">
      <alignment horizontal="center" vertical="center"/>
    </xf>
    <xf numFmtId="0" fontId="18" fillId="4" borderId="0" xfId="2" applyNumberFormat="1" applyFont="1" applyFill="1" applyAlignment="1">
      <alignment horizontal="center" vertical="center"/>
    </xf>
    <xf numFmtId="0" fontId="28" fillId="2" borderId="2" xfId="0" applyFont="1" applyFill="1" applyBorder="1" applyAlignment="1">
      <alignment horizontal="center" vertical="center"/>
    </xf>
    <xf numFmtId="0" fontId="18" fillId="16" borderId="0" xfId="0" applyFont="1" applyFill="1" applyAlignment="1">
      <alignment horizontal="left"/>
    </xf>
    <xf numFmtId="0" fontId="18" fillId="16" borderId="0" xfId="0" applyFont="1" applyFill="1" applyAlignment="1">
      <alignment horizontal="center"/>
    </xf>
    <xf numFmtId="0" fontId="18" fillId="16" borderId="0" xfId="0" applyFont="1" applyFill="1" applyAlignment="1">
      <alignment horizontal="right"/>
    </xf>
    <xf numFmtId="0" fontId="36" fillId="17" borderId="2" xfId="0" applyFont="1" applyFill="1" applyBorder="1" applyAlignment="1">
      <alignment vertical="center"/>
    </xf>
    <xf numFmtId="4" fontId="36" fillId="16" borderId="0" xfId="0" applyNumberFormat="1" applyFont="1" applyFill="1" applyAlignment="1">
      <alignment horizontal="center" vertical="center"/>
    </xf>
    <xf numFmtId="0" fontId="36" fillId="16" borderId="0" xfId="0" applyFont="1" applyFill="1" applyAlignment="1">
      <alignment horizontal="center" vertical="center"/>
    </xf>
    <xf numFmtId="0" fontId="21" fillId="17" borderId="2" xfId="0" applyFont="1" applyFill="1" applyBorder="1" applyAlignment="1">
      <alignment horizontal="center" vertical="center"/>
    </xf>
    <xf numFmtId="3" fontId="21" fillId="16" borderId="0" xfId="0" applyNumberFormat="1" applyFont="1" applyFill="1" applyAlignment="1">
      <alignment horizontal="center" vertical="center"/>
    </xf>
    <xf numFmtId="3" fontId="21" fillId="16" borderId="0" xfId="2" applyNumberFormat="1" applyFont="1" applyFill="1" applyAlignment="1">
      <alignment horizontal="center" vertical="center"/>
    </xf>
    <xf numFmtId="0" fontId="19" fillId="10" borderId="2" xfId="0" applyFont="1" applyFill="1" applyBorder="1" applyAlignment="1">
      <alignment wrapText="1"/>
    </xf>
    <xf numFmtId="0" fontId="19" fillId="10" borderId="2" xfId="0" applyFont="1" applyFill="1" applyBorder="1" applyAlignment="1">
      <alignment horizontal="center" vertical="center"/>
    </xf>
    <xf numFmtId="1" fontId="19" fillId="10" borderId="2" xfId="0" applyNumberFormat="1" applyFont="1" applyFill="1" applyBorder="1" applyAlignment="1">
      <alignment horizontal="center" vertical="center"/>
    </xf>
    <xf numFmtId="0" fontId="19" fillId="4" borderId="2" xfId="0" applyFont="1" applyFill="1" applyBorder="1" applyAlignment="1">
      <alignment wrapText="1"/>
    </xf>
    <xf numFmtId="1" fontId="19" fillId="4" borderId="2" xfId="0" applyNumberFormat="1" applyFont="1" applyFill="1" applyBorder="1" applyAlignment="1">
      <alignment horizontal="center" vertical="center"/>
    </xf>
    <xf numFmtId="0" fontId="36" fillId="0" borderId="0" xfId="0" applyFont="1" applyAlignment="1">
      <alignment vertical="center"/>
    </xf>
    <xf numFmtId="0" fontId="18" fillId="16" borderId="0" xfId="0" applyFont="1" applyFill="1" applyAlignment="1">
      <alignment vertical="center"/>
    </xf>
    <xf numFmtId="0" fontId="14" fillId="16" borderId="0" xfId="0" applyFont="1" applyFill="1" applyAlignment="1">
      <alignment vertical="center"/>
    </xf>
    <xf numFmtId="0" fontId="36" fillId="16" borderId="0" xfId="0" applyFont="1" applyFill="1" applyAlignment="1">
      <alignment vertical="center"/>
    </xf>
    <xf numFmtId="0" fontId="15" fillId="16" borderId="2" xfId="0" applyFont="1" applyFill="1" applyBorder="1"/>
    <xf numFmtId="0" fontId="15" fillId="16" borderId="2" xfId="0" applyFont="1" applyFill="1" applyBorder="1" applyAlignment="1">
      <alignment horizontal="right"/>
    </xf>
    <xf numFmtId="0" fontId="31" fillId="16" borderId="0" xfId="0" applyFont="1" applyFill="1" applyAlignment="1">
      <alignment horizontal="left"/>
    </xf>
    <xf numFmtId="0" fontId="31" fillId="16" borderId="2" xfId="0" applyFont="1" applyFill="1" applyBorder="1"/>
    <xf numFmtId="0" fontId="31" fillId="16" borderId="2" xfId="0" applyFont="1" applyFill="1" applyBorder="1" applyAlignment="1">
      <alignment horizontal="right"/>
    </xf>
    <xf numFmtId="0" fontId="31" fillId="16" borderId="0" xfId="0" applyFont="1" applyFill="1" applyAlignment="1">
      <alignment horizontal="right"/>
    </xf>
    <xf numFmtId="0" fontId="19" fillId="9" borderId="6" xfId="0" applyFont="1" applyFill="1" applyBorder="1" applyAlignment="1">
      <alignment horizontal="center"/>
    </xf>
    <xf numFmtId="0" fontId="70" fillId="6" borderId="0" xfId="0" applyFont="1" applyFill="1" applyAlignment="1">
      <alignment horizontal="center" vertical="center"/>
    </xf>
    <xf numFmtId="0" fontId="31" fillId="16" borderId="0" xfId="0" applyFont="1" applyFill="1" applyAlignment="1">
      <alignment horizontal="center"/>
    </xf>
    <xf numFmtId="0" fontId="72" fillId="4" borderId="0" xfId="0" applyFont="1" applyFill="1" applyAlignment="1">
      <alignment horizontal="center" vertical="center"/>
    </xf>
    <xf numFmtId="4" fontId="70" fillId="7" borderId="0" xfId="0" applyNumberFormat="1" applyFont="1" applyFill="1" applyAlignment="1">
      <alignment horizontal="center" vertical="center" wrapText="1"/>
    </xf>
    <xf numFmtId="4" fontId="21" fillId="7" borderId="0" xfId="0" applyNumberFormat="1" applyFont="1" applyFill="1" applyAlignment="1">
      <alignment horizontal="center" vertical="center" wrapText="1"/>
    </xf>
    <xf numFmtId="4" fontId="22" fillId="7" borderId="0" xfId="0" applyNumberFormat="1" applyFont="1" applyFill="1" applyAlignment="1">
      <alignment horizontal="center" vertical="center" wrapText="1"/>
    </xf>
    <xf numFmtId="4" fontId="28" fillId="7" borderId="0" xfId="0" applyNumberFormat="1" applyFont="1" applyFill="1" applyAlignment="1">
      <alignment horizontal="center" vertical="center" wrapText="1"/>
    </xf>
    <xf numFmtId="4" fontId="70" fillId="8" borderId="0" xfId="0" applyNumberFormat="1" applyFont="1" applyFill="1" applyAlignment="1">
      <alignment horizontal="center" vertical="center" wrapText="1"/>
    </xf>
    <xf numFmtId="4" fontId="36" fillId="7" borderId="0" xfId="0" applyNumberFormat="1" applyFont="1" applyFill="1" applyAlignment="1">
      <alignment horizontal="center" vertical="center" wrapText="1"/>
    </xf>
    <xf numFmtId="4" fontId="21" fillId="2" borderId="0" xfId="0" applyNumberFormat="1" applyFont="1" applyFill="1" applyAlignment="1">
      <alignment horizontal="center" vertical="center" wrapText="1"/>
    </xf>
    <xf numFmtId="4" fontId="36" fillId="8" borderId="0" xfId="0" applyNumberFormat="1" applyFont="1" applyFill="1" applyAlignment="1">
      <alignment horizontal="center" vertical="center" wrapText="1"/>
    </xf>
    <xf numFmtId="0" fontId="36" fillId="4" borderId="0" xfId="0" applyFont="1" applyFill="1" applyAlignment="1">
      <alignment horizontal="center" vertical="center" wrapText="1"/>
    </xf>
    <xf numFmtId="0" fontId="56" fillId="0" borderId="0" xfId="0" applyFont="1" applyAlignment="1">
      <alignment horizontal="center"/>
    </xf>
    <xf numFmtId="3" fontId="28" fillId="4" borderId="0" xfId="0" applyNumberFormat="1" applyFont="1" applyFill="1" applyAlignment="1">
      <alignment horizontal="center" vertical="center"/>
    </xf>
    <xf numFmtId="3" fontId="36" fillId="14" borderId="2" xfId="0" applyNumberFormat="1" applyFont="1" applyFill="1" applyBorder="1" applyAlignment="1">
      <alignment horizontal="center" vertical="center"/>
    </xf>
    <xf numFmtId="0" fontId="15" fillId="4" borderId="0" xfId="0" applyFont="1" applyFill="1" applyAlignment="1">
      <alignment horizontal="center" vertical="center"/>
    </xf>
    <xf numFmtId="4" fontId="15" fillId="4" borderId="0" xfId="0" applyNumberFormat="1" applyFont="1" applyFill="1" applyAlignment="1">
      <alignment horizontal="center" vertical="center"/>
    </xf>
    <xf numFmtId="0" fontId="31" fillId="16" borderId="0" xfId="0" applyFont="1" applyFill="1" applyAlignment="1">
      <alignment horizontal="center" vertical="center"/>
    </xf>
    <xf numFmtId="0" fontId="31" fillId="16" borderId="2" xfId="0" applyFont="1" applyFill="1" applyBorder="1" applyAlignment="1">
      <alignment horizontal="center" vertical="center"/>
    </xf>
    <xf numFmtId="4" fontId="31" fillId="16" borderId="0" xfId="0" applyNumberFormat="1" applyFont="1" applyFill="1" applyAlignment="1">
      <alignment horizontal="center" vertical="center"/>
    </xf>
    <xf numFmtId="0" fontId="70" fillId="4" borderId="0" xfId="0" applyFont="1" applyFill="1" applyAlignment="1">
      <alignment horizontal="center" vertical="center"/>
    </xf>
    <xf numFmtId="3" fontId="36" fillId="14" borderId="0" xfId="0" applyNumberFormat="1" applyFont="1" applyFill="1" applyAlignment="1">
      <alignment horizontal="center" vertical="center"/>
    </xf>
    <xf numFmtId="0" fontId="39" fillId="4" borderId="2" xfId="0" applyFont="1" applyFill="1" applyBorder="1" applyAlignment="1">
      <alignment horizontal="center" vertical="center"/>
    </xf>
    <xf numFmtId="4" fontId="21" fillId="14" borderId="0" xfId="0" applyNumberFormat="1" applyFont="1" applyFill="1" applyAlignment="1">
      <alignment horizontal="center" vertical="center"/>
    </xf>
    <xf numFmtId="3" fontId="21" fillId="14" borderId="0" xfId="0" applyNumberFormat="1" applyFont="1" applyFill="1" applyAlignment="1">
      <alignment horizontal="center" vertical="center"/>
    </xf>
    <xf numFmtId="0" fontId="24" fillId="4" borderId="2" xfId="0" applyFont="1" applyFill="1" applyBorder="1" applyAlignment="1">
      <alignment horizontal="center" vertical="center"/>
    </xf>
    <xf numFmtId="3" fontId="36" fillId="4" borderId="0" xfId="0" applyNumberFormat="1" applyFont="1" applyFill="1" applyAlignment="1">
      <alignment horizontal="center" vertical="center" wrapText="1"/>
    </xf>
    <xf numFmtId="3" fontId="21" fillId="14" borderId="2" xfId="0" applyNumberFormat="1" applyFont="1" applyFill="1" applyBorder="1" applyAlignment="1">
      <alignment horizontal="center" vertical="center"/>
    </xf>
    <xf numFmtId="3" fontId="21" fillId="4" borderId="2" xfId="0" applyNumberFormat="1" applyFont="1" applyFill="1" applyBorder="1" applyAlignment="1">
      <alignment horizontal="center" vertical="center"/>
    </xf>
    <xf numFmtId="3" fontId="36" fillId="4" borderId="2" xfId="0" applyNumberFormat="1" applyFont="1" applyFill="1" applyBorder="1" applyAlignment="1">
      <alignment horizontal="center" vertical="center" wrapText="1"/>
    </xf>
    <xf numFmtId="3" fontId="21" fillId="4" borderId="2" xfId="0" applyNumberFormat="1" applyFont="1" applyFill="1" applyBorder="1" applyAlignment="1">
      <alignment horizontal="center" vertical="center" wrapText="1"/>
    </xf>
    <xf numFmtId="3" fontId="36" fillId="3" borderId="0" xfId="0" applyNumberFormat="1" applyFont="1" applyFill="1" applyAlignment="1">
      <alignment horizontal="center" vertical="center" wrapText="1"/>
    </xf>
    <xf numFmtId="0" fontId="31" fillId="4" borderId="2" xfId="0" applyFont="1" applyFill="1" applyBorder="1" applyAlignment="1">
      <alignment horizontal="center" vertical="center"/>
    </xf>
    <xf numFmtId="3" fontId="18" fillId="4" borderId="2" xfId="0" applyNumberFormat="1" applyFont="1" applyFill="1" applyBorder="1" applyAlignment="1">
      <alignment horizontal="center" vertical="center"/>
    </xf>
    <xf numFmtId="3" fontId="18" fillId="14" borderId="2" xfId="0" applyNumberFormat="1" applyFont="1" applyFill="1" applyBorder="1" applyAlignment="1">
      <alignment horizontal="center" vertical="center"/>
    </xf>
    <xf numFmtId="3" fontId="14" fillId="4" borderId="2" xfId="0" applyNumberFormat="1" applyFont="1" applyFill="1" applyBorder="1" applyAlignment="1">
      <alignment horizontal="center" vertical="center"/>
    </xf>
    <xf numFmtId="3" fontId="14" fillId="14" borderId="2" xfId="0" applyNumberFormat="1" applyFont="1" applyFill="1" applyBorder="1" applyAlignment="1">
      <alignment horizontal="center" vertical="center"/>
    </xf>
    <xf numFmtId="0" fontId="36" fillId="4" borderId="0" xfId="0" applyFont="1" applyFill="1" applyAlignment="1">
      <alignment horizontal="center" vertical="center"/>
    </xf>
    <xf numFmtId="0" fontId="61" fillId="4" borderId="2" xfId="0" applyFont="1" applyFill="1" applyBorder="1" applyAlignment="1">
      <alignment horizontal="center" vertical="center"/>
    </xf>
    <xf numFmtId="0" fontId="36" fillId="14" borderId="2" xfId="0" applyFont="1" applyFill="1" applyBorder="1" applyAlignment="1">
      <alignment horizontal="center" vertical="center" wrapText="1"/>
    </xf>
    <xf numFmtId="0" fontId="70" fillId="16" borderId="0" xfId="0" applyFont="1" applyFill="1" applyAlignment="1">
      <alignment horizontal="left" vertical="center"/>
    </xf>
    <xf numFmtId="0" fontId="28" fillId="16" borderId="0" xfId="0" applyFont="1" applyFill="1"/>
    <xf numFmtId="0" fontId="28" fillId="16" borderId="0" xfId="0" applyFont="1" applyFill="1" applyAlignment="1">
      <alignment horizontal="left" vertical="center" wrapText="1"/>
    </xf>
    <xf numFmtId="0" fontId="36" fillId="4" borderId="0" xfId="0" applyFont="1" applyFill="1" applyAlignment="1">
      <alignment horizontal="left" vertical="center"/>
    </xf>
    <xf numFmtId="0" fontId="36" fillId="16" borderId="0" xfId="0" applyFont="1" applyFill="1" applyAlignment="1">
      <alignment horizontal="left"/>
    </xf>
    <xf numFmtId="0" fontId="36" fillId="16" borderId="0" xfId="0" applyFont="1" applyFill="1" applyAlignment="1">
      <alignment horizontal="left" vertical="center" wrapText="1"/>
    </xf>
    <xf numFmtId="3" fontId="36" fillId="4" borderId="2" xfId="0" applyNumberFormat="1" applyFont="1" applyFill="1" applyBorder="1" applyAlignment="1">
      <alignment horizontal="center" vertical="center"/>
    </xf>
    <xf numFmtId="0" fontId="39" fillId="16" borderId="2" xfId="0" applyFont="1" applyFill="1" applyBorder="1"/>
    <xf numFmtId="0" fontId="70" fillId="16" borderId="0" xfId="0" applyFont="1" applyFill="1" applyAlignment="1">
      <alignment vertical="center"/>
    </xf>
    <xf numFmtId="0" fontId="70" fillId="16" borderId="0" xfId="0" applyFont="1" applyFill="1"/>
    <xf numFmtId="0" fontId="19" fillId="3" borderId="2" xfId="0" applyFont="1" applyFill="1" applyBorder="1" applyAlignment="1">
      <alignment vertical="center"/>
    </xf>
    <xf numFmtId="0" fontId="19" fillId="3" borderId="2" xfId="0" applyFont="1" applyFill="1" applyBorder="1" applyAlignment="1">
      <alignment horizontal="left" vertical="center"/>
    </xf>
    <xf numFmtId="0" fontId="19" fillId="3" borderId="2" xfId="0" applyFont="1" applyFill="1" applyBorder="1" applyAlignment="1">
      <alignment horizontal="right" vertical="center"/>
    </xf>
    <xf numFmtId="0" fontId="36" fillId="17" borderId="2" xfId="0" applyFont="1" applyFill="1" applyBorder="1" applyAlignment="1">
      <alignment horizontal="left" vertical="center"/>
    </xf>
    <xf numFmtId="0" fontId="36" fillId="17" borderId="2" xfId="0" applyFont="1" applyFill="1" applyBorder="1" applyAlignment="1">
      <alignment horizontal="right" vertical="center"/>
    </xf>
    <xf numFmtId="0" fontId="36" fillId="15" borderId="2" xfId="0" applyFont="1" applyFill="1" applyBorder="1" applyAlignment="1">
      <alignment horizontal="right"/>
    </xf>
    <xf numFmtId="1" fontId="54" fillId="0" borderId="0" xfId="0" applyNumberFormat="1" applyFont="1" applyAlignment="1">
      <alignment vertical="center" wrapText="1"/>
    </xf>
    <xf numFmtId="1" fontId="54" fillId="0" borderId="0" xfId="0" applyNumberFormat="1" applyFont="1" applyAlignment="1">
      <alignment vertical="center"/>
    </xf>
    <xf numFmtId="1" fontId="13" fillId="0" borderId="0" xfId="0" applyNumberFormat="1" applyFont="1" applyAlignment="1">
      <alignment horizontal="center" vertical="center" wrapText="1"/>
    </xf>
    <xf numFmtId="0" fontId="14" fillId="4" borderId="2" xfId="0" applyFont="1" applyFill="1" applyBorder="1" applyAlignment="1">
      <alignment horizontal="center" vertical="center"/>
    </xf>
    <xf numFmtId="0" fontId="14" fillId="14" borderId="2" xfId="0" applyFont="1" applyFill="1" applyBorder="1" applyAlignment="1">
      <alignment horizontal="center" vertical="center"/>
    </xf>
    <xf numFmtId="0" fontId="21" fillId="4" borderId="2" xfId="0" applyFont="1" applyFill="1" applyBorder="1" applyAlignment="1">
      <alignment horizontal="center" vertical="center"/>
    </xf>
    <xf numFmtId="0" fontId="21" fillId="14" borderId="2" xfId="0" applyFont="1" applyFill="1" applyBorder="1" applyAlignment="1">
      <alignment horizontal="center" vertical="center"/>
    </xf>
    <xf numFmtId="1" fontId="21" fillId="3" borderId="2" xfId="0" applyNumberFormat="1" applyFont="1" applyFill="1" applyBorder="1" applyAlignment="1">
      <alignment horizontal="center" vertical="center"/>
    </xf>
    <xf numFmtId="167" fontId="21" fillId="3" borderId="2" xfId="0" applyNumberFormat="1" applyFont="1" applyFill="1" applyBorder="1" applyAlignment="1">
      <alignment horizontal="center" vertical="center"/>
    </xf>
    <xf numFmtId="167" fontId="21" fillId="14" borderId="2" xfId="0" applyNumberFormat="1" applyFont="1" applyFill="1" applyBorder="1" applyAlignment="1">
      <alignment horizontal="center" vertical="center"/>
    </xf>
    <xf numFmtId="0" fontId="22" fillId="2" borderId="2" xfId="0" applyFont="1" applyFill="1" applyBorder="1" applyAlignment="1">
      <alignment horizontal="center"/>
    </xf>
    <xf numFmtId="3" fontId="14" fillId="2" borderId="2" xfId="3" applyNumberFormat="1" applyFont="1" applyFill="1" applyBorder="1" applyAlignment="1">
      <alignment horizontal="center" vertical="center"/>
    </xf>
    <xf numFmtId="3" fontId="21" fillId="3" borderId="2" xfId="3" applyNumberFormat="1" applyFont="1" applyFill="1" applyBorder="1" applyAlignment="1">
      <alignment horizontal="center" vertical="center"/>
    </xf>
    <xf numFmtId="0" fontId="14" fillId="4" borderId="0" xfId="0" applyFont="1" applyFill="1"/>
    <xf numFmtId="0" fontId="14" fillId="3" borderId="2" xfId="0" applyFont="1" applyFill="1" applyBorder="1" applyAlignment="1">
      <alignment vertical="center"/>
    </xf>
    <xf numFmtId="170" fontId="14" fillId="4" borderId="0" xfId="0" applyNumberFormat="1" applyFont="1" applyFill="1" applyAlignment="1">
      <alignment vertical="center"/>
    </xf>
    <xf numFmtId="0" fontId="15" fillId="16" borderId="0" xfId="0" applyFont="1" applyFill="1" applyAlignment="1">
      <alignment horizontal="center" vertical="center"/>
    </xf>
    <xf numFmtId="0" fontId="49" fillId="11" borderId="2" xfId="0" applyFont="1" applyFill="1" applyBorder="1" applyAlignment="1">
      <alignment horizontal="center" vertical="center"/>
    </xf>
    <xf numFmtId="0" fontId="60" fillId="4" borderId="0" xfId="0" applyFont="1" applyFill="1" applyAlignment="1">
      <alignment horizontal="center" vertical="center"/>
    </xf>
    <xf numFmtId="0" fontId="60" fillId="4" borderId="2" xfId="0" applyFont="1" applyFill="1" applyBorder="1" applyAlignment="1">
      <alignment horizontal="center" vertical="center"/>
    </xf>
    <xf numFmtId="0" fontId="61" fillId="17" borderId="2" xfId="0" applyFont="1" applyFill="1" applyBorder="1" applyAlignment="1">
      <alignment horizontal="left" vertical="center"/>
    </xf>
    <xf numFmtId="0" fontId="49" fillId="17" borderId="2" xfId="0" applyFont="1" applyFill="1" applyBorder="1" applyAlignment="1">
      <alignment horizontal="left" vertical="center"/>
    </xf>
    <xf numFmtId="0" fontId="49" fillId="17" borderId="2" xfId="0" applyFont="1" applyFill="1" applyBorder="1" applyAlignment="1">
      <alignment horizontal="center" vertical="center"/>
    </xf>
    <xf numFmtId="0" fontId="31" fillId="2" borderId="2" xfId="0" applyFont="1" applyFill="1" applyBorder="1" applyAlignment="1">
      <alignment horizontal="center"/>
    </xf>
    <xf numFmtId="0" fontId="24" fillId="0" borderId="2" xfId="0" applyFont="1" applyBorder="1" applyAlignment="1">
      <alignment horizontal="center"/>
    </xf>
    <xf numFmtId="3" fontId="15" fillId="17" borderId="2" xfId="0" applyNumberFormat="1" applyFont="1" applyFill="1" applyBorder="1" applyAlignment="1">
      <alignment horizontal="center" vertical="center" wrapText="1"/>
    </xf>
    <xf numFmtId="9" fontId="15" fillId="17" borderId="2" xfId="2" applyFont="1" applyFill="1" applyBorder="1" applyAlignment="1">
      <alignment horizontal="center" vertical="center" wrapText="1"/>
    </xf>
    <xf numFmtId="3" fontId="15" fillId="16" borderId="2" xfId="0" applyNumberFormat="1" applyFont="1" applyFill="1" applyBorder="1" applyAlignment="1">
      <alignment horizontal="center" vertical="center" wrapText="1"/>
    </xf>
    <xf numFmtId="9" fontId="15" fillId="16" borderId="2" xfId="2" applyFont="1" applyFill="1" applyBorder="1" applyAlignment="1">
      <alignment horizontal="center" vertical="center" wrapText="1"/>
    </xf>
    <xf numFmtId="0" fontId="61" fillId="17" borderId="2" xfId="0" applyFont="1" applyFill="1" applyBorder="1" applyAlignment="1">
      <alignment horizontal="right" vertical="center"/>
    </xf>
    <xf numFmtId="0" fontId="61" fillId="17" borderId="2" xfId="0" applyFont="1" applyFill="1" applyBorder="1" applyAlignment="1">
      <alignment horizontal="center" vertical="center"/>
    </xf>
    <xf numFmtId="0" fontId="49" fillId="4" borderId="2" xfId="0" applyFont="1" applyFill="1" applyBorder="1" applyAlignment="1">
      <alignment horizontal="left" vertical="center"/>
    </xf>
    <xf numFmtId="0" fontId="50" fillId="4" borderId="2" xfId="0" applyFont="1" applyFill="1" applyBorder="1"/>
    <xf numFmtId="0" fontId="49" fillId="4" borderId="2" xfId="0" applyFont="1" applyFill="1" applyBorder="1" applyAlignment="1">
      <alignment horizontal="center" vertical="top" wrapText="1"/>
    </xf>
    <xf numFmtId="0" fontId="49" fillId="4" borderId="2" xfId="0" applyFont="1" applyFill="1" applyBorder="1" applyAlignment="1">
      <alignment horizontal="center" vertical="center" wrapText="1"/>
    </xf>
    <xf numFmtId="0" fontId="31" fillId="3" borderId="2" xfId="0" applyFont="1" applyFill="1" applyBorder="1" applyAlignment="1">
      <alignment horizontal="left"/>
    </xf>
    <xf numFmtId="0" fontId="62" fillId="4" borderId="2" xfId="0" applyFont="1" applyFill="1" applyBorder="1" applyAlignment="1">
      <alignment horizontal="center" vertical="top" wrapText="1"/>
    </xf>
    <xf numFmtId="0" fontId="61" fillId="16" borderId="2" xfId="0" applyFont="1" applyFill="1" applyBorder="1" applyAlignment="1">
      <alignment horizontal="left" vertical="center"/>
    </xf>
    <xf numFmtId="0" fontId="49" fillId="16" borderId="2" xfId="0" applyFont="1" applyFill="1" applyBorder="1" applyAlignment="1">
      <alignment horizontal="left" vertical="center"/>
    </xf>
    <xf numFmtId="0" fontId="50" fillId="16" borderId="2" xfId="0" applyFont="1" applyFill="1" applyBorder="1"/>
    <xf numFmtId="0" fontId="49" fillId="16" borderId="2" xfId="0" applyFont="1" applyFill="1" applyBorder="1" applyAlignment="1">
      <alignment horizontal="center" vertical="top" wrapText="1"/>
    </xf>
    <xf numFmtId="0" fontId="49" fillId="16" borderId="2" xfId="0" applyFont="1" applyFill="1" applyBorder="1" applyAlignment="1">
      <alignment horizontal="center" vertical="center" wrapText="1"/>
    </xf>
    <xf numFmtId="0" fontId="31" fillId="17" borderId="2" xfId="0" applyFont="1" applyFill="1" applyBorder="1" applyAlignment="1">
      <alignment horizontal="left"/>
    </xf>
    <xf numFmtId="0" fontId="31" fillId="16" borderId="2" xfId="0" applyFont="1" applyFill="1" applyBorder="1" applyAlignment="1">
      <alignment horizontal="left"/>
    </xf>
    <xf numFmtId="0" fontId="39" fillId="4" borderId="2" xfId="0" applyFont="1" applyFill="1" applyBorder="1" applyAlignment="1">
      <alignment horizontal="left"/>
    </xf>
    <xf numFmtId="0" fontId="15" fillId="16" borderId="2" xfId="0" applyFont="1" applyFill="1" applyBorder="1" applyAlignment="1">
      <alignment horizontal="left"/>
    </xf>
    <xf numFmtId="0" fontId="15" fillId="16" borderId="2" xfId="0" applyFont="1" applyFill="1" applyBorder="1" applyAlignment="1">
      <alignment horizontal="center"/>
    </xf>
    <xf numFmtId="0" fontId="31" fillId="16" borderId="6" xfId="0" applyFont="1" applyFill="1" applyBorder="1" applyAlignment="1">
      <alignment horizontal="left"/>
    </xf>
    <xf numFmtId="0" fontId="31" fillId="16" borderId="6" xfId="0" applyFont="1" applyFill="1" applyBorder="1" applyAlignment="1">
      <alignment horizontal="center"/>
    </xf>
    <xf numFmtId="9" fontId="15" fillId="16" borderId="2" xfId="0" applyNumberFormat="1" applyFont="1" applyFill="1" applyBorder="1" applyAlignment="1">
      <alignment horizontal="left"/>
    </xf>
    <xf numFmtId="9" fontId="15" fillId="16" borderId="2" xfId="0" applyNumberFormat="1" applyFont="1" applyFill="1" applyBorder="1" applyAlignment="1">
      <alignment horizontal="center"/>
    </xf>
    <xf numFmtId="0" fontId="49" fillId="4" borderId="2" xfId="0" applyFont="1" applyFill="1" applyBorder="1" applyAlignment="1">
      <alignment horizontal="left"/>
    </xf>
    <xf numFmtId="0" fontId="50" fillId="4" borderId="2" xfId="0" applyFont="1" applyFill="1" applyBorder="1" applyAlignment="1">
      <alignment horizontal="left"/>
    </xf>
    <xf numFmtId="0" fontId="50" fillId="4" borderId="2" xfId="0" applyFont="1" applyFill="1" applyBorder="1" applyAlignment="1">
      <alignment horizontal="center"/>
    </xf>
    <xf numFmtId="164" fontId="31" fillId="4" borderId="0" xfId="0" applyNumberFormat="1" applyFont="1" applyFill="1" applyAlignment="1">
      <alignment horizontal="center" vertical="center"/>
    </xf>
    <xf numFmtId="164" fontId="15" fillId="4" borderId="0" xfId="0" applyNumberFormat="1" applyFont="1" applyFill="1" applyAlignment="1">
      <alignment horizontal="center" vertical="center"/>
    </xf>
    <xf numFmtId="164" fontId="15" fillId="4" borderId="2" xfId="0" applyNumberFormat="1" applyFont="1" applyFill="1" applyBorder="1" applyAlignment="1">
      <alignment horizontal="center" vertical="center"/>
    </xf>
    <xf numFmtId="0" fontId="49" fillId="10" borderId="0" xfId="0" applyFont="1" applyFill="1" applyAlignment="1">
      <alignment horizontal="center"/>
    </xf>
    <xf numFmtId="0" fontId="49" fillId="10" borderId="0" xfId="0" applyFont="1" applyFill="1" applyAlignment="1">
      <alignment horizontal="center" wrapText="1"/>
    </xf>
    <xf numFmtId="164" fontId="15" fillId="16" borderId="0" xfId="0" applyNumberFormat="1" applyFont="1" applyFill="1" applyAlignment="1">
      <alignment horizontal="center" vertical="center"/>
    </xf>
    <xf numFmtId="0" fontId="15" fillId="17" borderId="2" xfId="0" applyFont="1" applyFill="1" applyBorder="1" applyAlignment="1">
      <alignment horizontal="left"/>
    </xf>
    <xf numFmtId="0" fontId="15" fillId="16" borderId="2" xfId="0" applyFont="1" applyFill="1" applyBorder="1" applyAlignment="1">
      <alignment horizontal="center" vertical="center"/>
    </xf>
    <xf numFmtId="0" fontId="15" fillId="3" borderId="2" xfId="0" applyFont="1" applyFill="1" applyBorder="1" applyAlignment="1">
      <alignment horizontal="center" vertical="center"/>
    </xf>
    <xf numFmtId="169" fontId="15" fillId="3" borderId="2" xfId="2" applyNumberFormat="1" applyFont="1" applyFill="1" applyBorder="1" applyAlignment="1">
      <alignment horizontal="center" vertical="center"/>
    </xf>
    <xf numFmtId="9" fontId="15" fillId="3" borderId="2" xfId="2" applyFont="1" applyFill="1" applyBorder="1" applyAlignment="1">
      <alignment horizontal="center" vertical="center"/>
    </xf>
    <xf numFmtId="0" fontId="15" fillId="2" borderId="19" xfId="0" applyFont="1" applyFill="1" applyBorder="1" applyAlignment="1">
      <alignment horizontal="left"/>
    </xf>
    <xf numFmtId="0" fontId="15" fillId="0" borderId="19" xfId="0" applyFont="1" applyBorder="1"/>
    <xf numFmtId="0" fontId="15" fillId="17" borderId="2" xfId="0" applyFont="1" applyFill="1" applyBorder="1" applyAlignment="1">
      <alignment horizontal="center" vertical="center"/>
    </xf>
    <xf numFmtId="0" fontId="31" fillId="2" borderId="2" xfId="0" applyFont="1" applyFill="1" applyBorder="1" applyAlignment="1">
      <alignment horizontal="center" vertical="center"/>
    </xf>
    <xf numFmtId="0" fontId="31" fillId="3" borderId="2" xfId="0" applyFont="1" applyFill="1" applyBorder="1" applyAlignment="1">
      <alignment horizontal="center" vertical="center"/>
    </xf>
    <xf numFmtId="164" fontId="31" fillId="16" borderId="2" xfId="0" applyNumberFormat="1" applyFont="1" applyFill="1" applyBorder="1" applyAlignment="1">
      <alignment horizontal="center" vertical="center"/>
    </xf>
    <xf numFmtId="164" fontId="31" fillId="16" borderId="0" xfId="0" applyNumberFormat="1" applyFont="1" applyFill="1" applyAlignment="1">
      <alignment horizontal="center" vertical="center"/>
    </xf>
    <xf numFmtId="0" fontId="31" fillId="17" borderId="2" xfId="0" applyFont="1" applyFill="1" applyBorder="1" applyAlignment="1">
      <alignment horizontal="center" vertical="center"/>
    </xf>
    <xf numFmtId="169" fontId="31" fillId="17" borderId="2" xfId="2" applyNumberFormat="1" applyFont="1" applyFill="1" applyBorder="1" applyAlignment="1">
      <alignment horizontal="center" vertical="center"/>
    </xf>
    <xf numFmtId="164" fontId="15" fillId="0" borderId="19" xfId="0" applyNumberFormat="1" applyFont="1" applyBorder="1" applyAlignment="1">
      <alignment horizontal="center" vertical="center"/>
    </xf>
    <xf numFmtId="0" fontId="59" fillId="0" borderId="0" xfId="0" applyFont="1" applyAlignment="1">
      <alignment horizontal="center" vertical="center"/>
    </xf>
    <xf numFmtId="0" fontId="59" fillId="3" borderId="6" xfId="0" applyFont="1" applyFill="1" applyBorder="1" applyAlignment="1">
      <alignment horizontal="center" vertical="center"/>
    </xf>
    <xf numFmtId="0" fontId="49" fillId="3" borderId="2" xfId="0" applyFont="1" applyFill="1" applyBorder="1" applyAlignment="1">
      <alignment horizontal="right" vertical="center"/>
    </xf>
    <xf numFmtId="0" fontId="31" fillId="16" borderId="2" xfId="0" applyFont="1" applyFill="1" applyBorder="1" applyAlignment="1">
      <alignment wrapText="1"/>
    </xf>
    <xf numFmtId="0" fontId="15" fillId="17" borderId="2" xfId="0" applyFont="1" applyFill="1" applyBorder="1"/>
    <xf numFmtId="0" fontId="15" fillId="17" borderId="2" xfId="0" applyFont="1" applyFill="1" applyBorder="1" applyAlignment="1">
      <alignment horizontal="right"/>
    </xf>
    <xf numFmtId="1" fontId="61" fillId="17" borderId="2" xfId="0" applyNumberFormat="1" applyFont="1" applyFill="1" applyBorder="1" applyAlignment="1">
      <alignment horizontal="center" vertical="center"/>
    </xf>
    <xf numFmtId="1" fontId="15" fillId="3" borderId="2" xfId="2" applyNumberFormat="1" applyFont="1" applyFill="1" applyBorder="1" applyAlignment="1">
      <alignment horizontal="center" vertical="center"/>
    </xf>
    <xf numFmtId="1" fontId="15" fillId="0" borderId="0" xfId="0" applyNumberFormat="1" applyFont="1" applyAlignment="1">
      <alignment horizontal="center" vertical="center"/>
    </xf>
    <xf numFmtId="1" fontId="15" fillId="0" borderId="2" xfId="0" applyNumberFormat="1" applyFont="1" applyBorder="1" applyAlignment="1">
      <alignment horizontal="center" vertical="center"/>
    </xf>
    <xf numFmtId="1" fontId="24" fillId="3" borderId="2" xfId="2" applyNumberFormat="1" applyFont="1" applyFill="1" applyBorder="1" applyAlignment="1">
      <alignment horizontal="center" vertical="center"/>
    </xf>
    <xf numFmtId="9" fontId="15" fillId="0" borderId="0" xfId="2" applyFont="1" applyAlignment="1">
      <alignment horizontal="center" vertical="center"/>
    </xf>
    <xf numFmtId="0" fontId="49" fillId="18" borderId="2" xfId="0" applyFont="1" applyFill="1" applyBorder="1" applyAlignment="1">
      <alignment horizontal="left"/>
    </xf>
    <xf numFmtId="0" fontId="50" fillId="19" borderId="2" xfId="0" applyFont="1" applyFill="1" applyBorder="1"/>
    <xf numFmtId="0" fontId="51" fillId="4" borderId="2" xfId="0" applyFont="1" applyFill="1" applyBorder="1"/>
    <xf numFmtId="0" fontId="51" fillId="4" borderId="2" xfId="0" applyFont="1" applyFill="1" applyBorder="1" applyAlignment="1">
      <alignment horizontal="left"/>
    </xf>
    <xf numFmtId="0" fontId="51" fillId="4" borderId="2" xfId="0" applyFont="1" applyFill="1" applyBorder="1" applyAlignment="1">
      <alignment horizontal="right"/>
    </xf>
    <xf numFmtId="0" fontId="24" fillId="17" borderId="2" xfId="0" applyFont="1" applyFill="1" applyBorder="1" applyAlignment="1">
      <alignment horizontal="right"/>
    </xf>
    <xf numFmtId="0" fontId="61" fillId="17" borderId="2" xfId="0" applyFont="1" applyFill="1" applyBorder="1" applyAlignment="1">
      <alignment horizontal="left"/>
    </xf>
    <xf numFmtId="0" fontId="24" fillId="16" borderId="0" xfId="0" applyFont="1" applyFill="1" applyAlignment="1">
      <alignment horizontal="right"/>
    </xf>
    <xf numFmtId="164" fontId="24" fillId="0" borderId="0" xfId="0" applyNumberFormat="1" applyFont="1" applyAlignment="1">
      <alignment horizontal="center" vertical="center"/>
    </xf>
    <xf numFmtId="0" fontId="24" fillId="17" borderId="2" xfId="0" applyFont="1" applyFill="1" applyBorder="1" applyAlignment="1">
      <alignment horizontal="center" vertical="center"/>
    </xf>
    <xf numFmtId="166" fontId="15" fillId="0" borderId="0" xfId="0" applyNumberFormat="1" applyFont="1" applyAlignment="1">
      <alignment horizontal="center" vertical="center"/>
    </xf>
    <xf numFmtId="0" fontId="49" fillId="18" borderId="2" xfId="0" applyFont="1" applyFill="1" applyBorder="1" applyAlignment="1">
      <alignment horizontal="right"/>
    </xf>
    <xf numFmtId="0" fontId="24" fillId="2" borderId="2" xfId="0" applyFont="1" applyFill="1" applyBorder="1" applyAlignment="1">
      <alignment horizontal="center" vertical="center"/>
    </xf>
    <xf numFmtId="3" fontId="63" fillId="0" borderId="0" xfId="0" applyNumberFormat="1" applyFont="1" applyAlignment="1">
      <alignment horizontal="center" vertical="center"/>
    </xf>
    <xf numFmtId="3" fontId="31" fillId="0" borderId="0" xfId="0" applyNumberFormat="1" applyFont="1" applyAlignment="1">
      <alignment horizontal="center" vertical="center"/>
    </xf>
    <xf numFmtId="3" fontId="64" fillId="0" borderId="0" xfId="0" applyNumberFormat="1" applyFont="1" applyAlignment="1">
      <alignment horizontal="center" vertical="center"/>
    </xf>
    <xf numFmtId="3" fontId="15" fillId="0" borderId="0" xfId="0" applyNumberFormat="1" applyFont="1" applyAlignment="1">
      <alignment horizontal="center" vertical="center"/>
    </xf>
    <xf numFmtId="3" fontId="24" fillId="4" borderId="0" xfId="0" applyNumberFormat="1" applyFont="1" applyFill="1" applyAlignment="1">
      <alignment horizontal="center" vertical="center"/>
    </xf>
    <xf numFmtId="3" fontId="67" fillId="0" borderId="0" xfId="0" applyNumberFormat="1" applyFont="1" applyAlignment="1">
      <alignment horizontal="center" vertical="center"/>
    </xf>
    <xf numFmtId="0" fontId="31" fillId="17" borderId="2" xfId="0" applyFont="1" applyFill="1" applyBorder="1"/>
    <xf numFmtId="0" fontId="31" fillId="17" borderId="2" xfId="0" applyFont="1" applyFill="1" applyBorder="1" applyAlignment="1">
      <alignment horizontal="right"/>
    </xf>
    <xf numFmtId="3" fontId="15" fillId="16" borderId="0" xfId="0" applyNumberFormat="1" applyFont="1" applyFill="1"/>
    <xf numFmtId="3" fontId="64" fillId="16" borderId="0" xfId="0" applyNumberFormat="1" applyFont="1" applyFill="1" applyAlignment="1">
      <alignment horizontal="center" vertical="center"/>
    </xf>
    <xf numFmtId="3" fontId="63" fillId="16" borderId="0" xfId="0" applyNumberFormat="1" applyFont="1" applyFill="1" applyAlignment="1">
      <alignment horizontal="center" vertical="center"/>
    </xf>
    <xf numFmtId="3" fontId="15" fillId="16" borderId="0" xfId="0" applyNumberFormat="1" applyFont="1" applyFill="1" applyAlignment="1">
      <alignment horizontal="center" vertical="center"/>
    </xf>
    <xf numFmtId="3" fontId="15" fillId="4" borderId="0" xfId="0" applyNumberFormat="1" applyFont="1" applyFill="1" applyAlignment="1">
      <alignment horizontal="center" vertical="center"/>
    </xf>
    <xf numFmtId="3" fontId="31" fillId="16" borderId="0" xfId="0" applyNumberFormat="1" applyFont="1" applyFill="1" applyAlignment="1">
      <alignment horizontal="center" vertical="center"/>
    </xf>
    <xf numFmtId="3" fontId="31" fillId="4" borderId="0" xfId="0" applyNumberFormat="1" applyFont="1" applyFill="1" applyAlignment="1">
      <alignment horizontal="center" vertical="center"/>
    </xf>
    <xf numFmtId="3" fontId="15" fillId="17" borderId="2" xfId="0" applyNumberFormat="1" applyFont="1" applyFill="1" applyBorder="1" applyAlignment="1">
      <alignment horizontal="center" vertical="center"/>
    </xf>
    <xf numFmtId="0" fontId="66" fillId="2" borderId="2" xfId="0" applyFont="1" applyFill="1" applyBorder="1" applyAlignment="1">
      <alignment horizontal="center" vertical="center"/>
    </xf>
    <xf numFmtId="1" fontId="24" fillId="4" borderId="0" xfId="0" applyNumberFormat="1" applyFont="1" applyFill="1" applyAlignment="1">
      <alignment horizontal="center" vertical="center"/>
    </xf>
    <xf numFmtId="0" fontId="61" fillId="16" borderId="0" xfId="0" applyFont="1" applyFill="1" applyAlignment="1">
      <alignment horizontal="left"/>
    </xf>
    <xf numFmtId="0" fontId="24" fillId="17" borderId="2" xfId="0" applyFont="1" applyFill="1" applyBorder="1"/>
    <xf numFmtId="0" fontId="24" fillId="17" borderId="2" xfId="0" applyFont="1" applyFill="1" applyBorder="1" applyAlignment="1">
      <alignment horizontal="left"/>
    </xf>
    <xf numFmtId="3" fontId="24" fillId="16" borderId="0" xfId="0" applyNumberFormat="1" applyFont="1" applyFill="1" applyAlignment="1">
      <alignment horizontal="center" vertical="center"/>
    </xf>
    <xf numFmtId="3" fontId="67" fillId="16" borderId="0" xfId="0" applyNumberFormat="1" applyFont="1" applyFill="1" applyAlignment="1">
      <alignment horizontal="center" vertical="center"/>
    </xf>
    <xf numFmtId="3" fontId="24" fillId="3" borderId="2" xfId="0" applyNumberFormat="1" applyFont="1" applyFill="1" applyBorder="1" applyAlignment="1">
      <alignment horizontal="center" vertical="center"/>
    </xf>
    <xf numFmtId="1" fontId="21" fillId="4" borderId="0" xfId="0" applyNumberFormat="1" applyFont="1" applyFill="1" applyAlignment="1">
      <alignment horizontal="center" vertical="center"/>
    </xf>
    <xf numFmtId="4" fontId="18" fillId="0" borderId="0" xfId="0" applyNumberFormat="1" applyFont="1" applyAlignment="1">
      <alignment horizontal="center" vertical="center"/>
    </xf>
    <xf numFmtId="165" fontId="21" fillId="3" borderId="2" xfId="0" applyNumberFormat="1" applyFont="1" applyFill="1" applyBorder="1" applyAlignment="1">
      <alignment horizontal="center" vertical="center"/>
    </xf>
    <xf numFmtId="0" fontId="19" fillId="9" borderId="6" xfId="0" applyFont="1" applyFill="1" applyBorder="1" applyAlignment="1">
      <alignment horizontal="left" vertical="center"/>
    </xf>
    <xf numFmtId="1" fontId="54" fillId="0" borderId="0" xfId="0" applyNumberFormat="1" applyFont="1" applyAlignment="1">
      <alignment horizontal="left" vertical="center"/>
    </xf>
    <xf numFmtId="1" fontId="54" fillId="4" borderId="0" xfId="0" applyNumberFormat="1" applyFont="1" applyFill="1" applyAlignment="1">
      <alignment horizontal="left" vertical="center"/>
    </xf>
    <xf numFmtId="0" fontId="61" fillId="2" borderId="2" xfId="0" applyFont="1" applyFill="1" applyBorder="1" applyAlignment="1">
      <alignment horizontal="center" vertical="center"/>
    </xf>
    <xf numFmtId="0" fontId="22" fillId="0" borderId="0" xfId="0" applyFont="1" applyAlignment="1">
      <alignment wrapText="1"/>
    </xf>
    <xf numFmtId="0" fontId="21" fillId="4" borderId="2" xfId="0" applyFont="1" applyFill="1" applyBorder="1" applyAlignment="1">
      <alignment horizontal="left"/>
    </xf>
    <xf numFmtId="1" fontId="21" fillId="14" borderId="2" xfId="2" applyNumberFormat="1" applyFont="1" applyFill="1" applyBorder="1" applyAlignment="1">
      <alignment horizontal="center" vertical="center"/>
    </xf>
    <xf numFmtId="3" fontId="20" fillId="10" borderId="6" xfId="0" applyNumberFormat="1" applyFont="1" applyFill="1" applyBorder="1" applyAlignment="1">
      <alignment horizontal="center" vertical="center"/>
    </xf>
    <xf numFmtId="0" fontId="20" fillId="10" borderId="6" xfId="2" applyNumberFormat="1" applyFont="1" applyFill="1" applyBorder="1" applyAlignment="1">
      <alignment horizontal="center" vertical="center"/>
    </xf>
    <xf numFmtId="1" fontId="21" fillId="4" borderId="0" xfId="3" applyNumberFormat="1" applyFont="1" applyFill="1" applyAlignment="1">
      <alignment horizontal="center" vertical="center"/>
    </xf>
    <xf numFmtId="0" fontId="21" fillId="2" borderId="0" xfId="0" applyFont="1" applyFill="1" applyAlignment="1">
      <alignment vertical="center" wrapText="1"/>
    </xf>
    <xf numFmtId="1" fontId="21" fillId="2" borderId="0" xfId="0" applyNumberFormat="1" applyFont="1" applyFill="1" applyAlignment="1">
      <alignment horizontal="center" vertical="center" wrapText="1"/>
    </xf>
    <xf numFmtId="0" fontId="36" fillId="0" borderId="0" xfId="0" applyFont="1" applyAlignment="1">
      <alignment horizontal="center" vertical="center"/>
    </xf>
    <xf numFmtId="0" fontId="27" fillId="0" borderId="0" xfId="0" applyFont="1" applyAlignment="1">
      <alignment horizontal="center" vertical="center"/>
    </xf>
    <xf numFmtId="3" fontId="36" fillId="4" borderId="0" xfId="2" applyNumberFormat="1" applyFont="1" applyFill="1" applyAlignment="1">
      <alignment horizontal="center" vertical="center"/>
    </xf>
    <xf numFmtId="0" fontId="24" fillId="0" borderId="2" xfId="0" applyFont="1" applyBorder="1" applyAlignment="1">
      <alignment horizontal="center" vertical="center"/>
    </xf>
    <xf numFmtId="0" fontId="61" fillId="0" borderId="2" xfId="0" applyFont="1" applyBorder="1" applyAlignment="1">
      <alignment horizontal="center" vertical="center"/>
    </xf>
    <xf numFmtId="3" fontId="83" fillId="0" borderId="0" xfId="0" applyNumberFormat="1" applyFont="1" applyAlignment="1">
      <alignment horizontal="center" vertical="center"/>
    </xf>
    <xf numFmtId="3" fontId="24" fillId="0" borderId="0" xfId="0" applyNumberFormat="1" applyFont="1" applyAlignment="1">
      <alignment horizontal="center" vertical="center"/>
    </xf>
    <xf numFmtId="0" fontId="83" fillId="2" borderId="2" xfId="0" applyFont="1" applyFill="1" applyBorder="1" applyAlignment="1">
      <alignment horizontal="center" vertical="center"/>
    </xf>
    <xf numFmtId="1" fontId="14" fillId="2" borderId="2" xfId="0" applyNumberFormat="1" applyFont="1" applyFill="1" applyBorder="1" applyAlignment="1">
      <alignment horizontal="center" vertical="center"/>
    </xf>
    <xf numFmtId="0" fontId="15" fillId="2" borderId="0" xfId="0" applyFont="1" applyFill="1" applyAlignment="1">
      <alignment horizontal="center" vertical="center"/>
    </xf>
    <xf numFmtId="1" fontId="15" fillId="2" borderId="0" xfId="0" applyNumberFormat="1" applyFont="1" applyFill="1" applyAlignment="1">
      <alignment horizontal="center" vertical="center"/>
    </xf>
    <xf numFmtId="1" fontId="15" fillId="2" borderId="2" xfId="0" applyNumberFormat="1" applyFont="1" applyFill="1" applyBorder="1" applyAlignment="1">
      <alignment horizontal="center" vertical="center" wrapText="1"/>
    </xf>
    <xf numFmtId="1" fontId="31" fillId="4" borderId="0" xfId="0" applyNumberFormat="1" applyFont="1" applyFill="1" applyAlignment="1">
      <alignment horizontal="center" vertical="center"/>
    </xf>
    <xf numFmtId="1" fontId="15" fillId="3" borderId="2" xfId="0" applyNumberFormat="1" applyFont="1" applyFill="1" applyBorder="1" applyAlignment="1">
      <alignment horizontal="center" vertical="center"/>
    </xf>
    <xf numFmtId="1" fontId="15" fillId="4" borderId="2" xfId="0" applyNumberFormat="1" applyFont="1" applyFill="1" applyBorder="1" applyAlignment="1">
      <alignment horizontal="center" vertical="center"/>
    </xf>
    <xf numFmtId="0" fontId="84" fillId="4" borderId="0" xfId="0" applyFont="1" applyFill="1" applyAlignment="1">
      <alignment horizontal="center" vertical="center"/>
    </xf>
    <xf numFmtId="0" fontId="84" fillId="0" borderId="0" xfId="0" applyFont="1" applyAlignment="1">
      <alignment horizontal="center" vertical="center"/>
    </xf>
    <xf numFmtId="172" fontId="18" fillId="2" borderId="2" xfId="3" applyNumberFormat="1" applyFont="1" applyFill="1" applyBorder="1" applyAlignment="1">
      <alignment horizontal="center" vertical="center"/>
    </xf>
    <xf numFmtId="1" fontId="31" fillId="3" borderId="2" xfId="2" applyNumberFormat="1" applyFont="1" applyFill="1" applyBorder="1" applyAlignment="1">
      <alignment horizontal="center" vertical="center"/>
    </xf>
    <xf numFmtId="0" fontId="49" fillId="10" borderId="0" xfId="0" applyFont="1" applyFill="1" applyAlignment="1">
      <alignment horizontal="center" vertical="center"/>
    </xf>
    <xf numFmtId="1" fontId="18" fillId="4" borderId="0" xfId="2" applyNumberFormat="1" applyFont="1" applyFill="1" applyAlignment="1">
      <alignment horizontal="center" vertical="center"/>
    </xf>
    <xf numFmtId="1" fontId="25" fillId="4" borderId="0" xfId="0" applyNumberFormat="1" applyFont="1" applyFill="1" applyAlignment="1">
      <alignment horizontal="left" vertical="center" wrapText="1"/>
    </xf>
    <xf numFmtId="3" fontId="22" fillId="4" borderId="0" xfId="0" applyNumberFormat="1" applyFont="1" applyFill="1" applyAlignment="1">
      <alignment horizontal="right" vertical="center"/>
    </xf>
    <xf numFmtId="0" fontId="14" fillId="4" borderId="2" xfId="0" applyFont="1" applyFill="1" applyBorder="1" applyAlignment="1">
      <alignment horizontal="left" vertical="center"/>
    </xf>
    <xf numFmtId="0" fontId="19" fillId="9" borderId="0" xfId="0" applyFont="1" applyFill="1"/>
    <xf numFmtId="0" fontId="19" fillId="9" borderId="0" xfId="0" applyFont="1" applyFill="1" applyAlignment="1">
      <alignment horizontal="center"/>
    </xf>
    <xf numFmtId="165" fontId="21" fillId="0" borderId="0" xfId="0" applyNumberFormat="1" applyFont="1" applyAlignment="1">
      <alignment horizontal="center" vertical="center"/>
    </xf>
    <xf numFmtId="165" fontId="21" fillId="4" borderId="0" xfId="0" applyNumberFormat="1" applyFont="1" applyFill="1" applyAlignment="1">
      <alignment horizontal="center" vertical="center"/>
    </xf>
    <xf numFmtId="0" fontId="21" fillId="6" borderId="0" xfId="0" applyFont="1" applyFill="1" applyAlignment="1">
      <alignment horizontal="center" vertical="center" wrapText="1"/>
    </xf>
    <xf numFmtId="3" fontId="21" fillId="14" borderId="2" xfId="0" applyNumberFormat="1" applyFont="1" applyFill="1" applyBorder="1" applyAlignment="1">
      <alignment horizontal="center" vertical="center" wrapText="1"/>
    </xf>
    <xf numFmtId="0" fontId="22" fillId="2" borderId="0" xfId="0" applyFont="1" applyFill="1" applyAlignment="1">
      <alignment horizontal="left"/>
    </xf>
    <xf numFmtId="0" fontId="49" fillId="3" borderId="0" xfId="0" applyFont="1" applyFill="1" applyAlignment="1">
      <alignment horizontal="center" vertical="center"/>
    </xf>
    <xf numFmtId="0" fontId="49" fillId="17" borderId="0" xfId="0" applyFont="1" applyFill="1" applyAlignment="1">
      <alignment horizontal="center" vertical="center"/>
    </xf>
    <xf numFmtId="0" fontId="31" fillId="3" borderId="0" xfId="0" applyFont="1" applyFill="1" applyAlignment="1">
      <alignment horizontal="center"/>
    </xf>
    <xf numFmtId="0" fontId="15" fillId="2" borderId="0" xfId="0" applyFont="1" applyFill="1" applyAlignment="1">
      <alignment horizontal="center"/>
    </xf>
    <xf numFmtId="0" fontId="61" fillId="17" borderId="0" xfId="0" applyFont="1" applyFill="1" applyAlignment="1">
      <alignment horizontal="center" vertical="center"/>
    </xf>
    <xf numFmtId="0" fontId="49" fillId="4" borderId="0" xfId="0" applyFont="1" applyFill="1" applyAlignment="1">
      <alignment horizontal="center" vertical="top" wrapText="1"/>
    </xf>
    <xf numFmtId="0" fontId="49" fillId="16" borderId="0" xfId="0" applyFont="1" applyFill="1" applyAlignment="1">
      <alignment horizontal="center" vertical="top" wrapText="1"/>
    </xf>
    <xf numFmtId="0" fontId="50" fillId="10" borderId="0" xfId="0" applyFont="1" applyFill="1"/>
    <xf numFmtId="0" fontId="85" fillId="0" borderId="2" xfId="0" applyFont="1" applyBorder="1"/>
    <xf numFmtId="0" fontId="85" fillId="0" borderId="0" xfId="0" applyFont="1"/>
    <xf numFmtId="0" fontId="85" fillId="0" borderId="0" xfId="0" applyFont="1" applyAlignment="1">
      <alignment horizontal="left" vertical="center"/>
    </xf>
    <xf numFmtId="0" fontId="85" fillId="0" borderId="0" xfId="0" applyFont="1" applyAlignment="1">
      <alignment horizontal="right" vertical="center"/>
    </xf>
    <xf numFmtId="0" fontId="87" fillId="0" borderId="2" xfId="6" applyFont="1"/>
    <xf numFmtId="0" fontId="69" fillId="10" borderId="20" xfId="7" applyFont="1" applyFill="1" applyBorder="1" applyAlignment="1">
      <alignment horizontal="center" vertical="center" wrapText="1"/>
    </xf>
    <xf numFmtId="0" fontId="69" fillId="10" borderId="2" xfId="6" applyFont="1" applyFill="1" applyAlignment="1">
      <alignment horizontal="center" vertical="center" wrapText="1"/>
    </xf>
    <xf numFmtId="0" fontId="88" fillId="0" borderId="0" xfId="0" applyFont="1" applyAlignment="1">
      <alignment vertical="center"/>
    </xf>
    <xf numFmtId="0" fontId="23" fillId="10" borderId="2" xfId="7" applyFont="1" applyFill="1" applyAlignment="1">
      <alignment horizontal="center" vertical="center"/>
    </xf>
    <xf numFmtId="0" fontId="81" fillId="16" borderId="20" xfId="6" applyFont="1" applyFill="1" applyBorder="1" applyAlignment="1">
      <alignment horizontal="center" vertical="center" wrapText="1"/>
    </xf>
    <xf numFmtId="0" fontId="90" fillId="21" borderId="20" xfId="6" applyFont="1" applyFill="1" applyBorder="1" applyAlignment="1">
      <alignment horizontal="center" vertical="center" wrapText="1"/>
    </xf>
    <xf numFmtId="0" fontId="81" fillId="22" borderId="20" xfId="6" applyFont="1" applyFill="1" applyBorder="1" applyAlignment="1">
      <alignment horizontal="center" vertical="center" wrapText="1"/>
    </xf>
    <xf numFmtId="0" fontId="90" fillId="22" borderId="22" xfId="6" applyFont="1" applyFill="1" applyBorder="1" applyAlignment="1">
      <alignment horizontal="center" vertical="center" wrapText="1"/>
    </xf>
    <xf numFmtId="0" fontId="81" fillId="21" borderId="20" xfId="6" applyFont="1" applyFill="1" applyBorder="1" applyAlignment="1">
      <alignment horizontal="center" vertical="center" wrapText="1"/>
    </xf>
    <xf numFmtId="3" fontId="90" fillId="21" borderId="20" xfId="6" applyNumberFormat="1" applyFont="1" applyFill="1" applyBorder="1" applyAlignment="1">
      <alignment horizontal="center" vertical="center" wrapText="1"/>
    </xf>
    <xf numFmtId="0" fontId="81" fillId="21" borderId="22" xfId="6" applyFont="1" applyFill="1" applyBorder="1" applyAlignment="1">
      <alignment horizontal="center" vertical="center" wrapText="1"/>
    </xf>
    <xf numFmtId="1" fontId="90" fillId="22" borderId="24" xfId="6" applyNumberFormat="1" applyFont="1" applyFill="1" applyBorder="1" applyAlignment="1">
      <alignment horizontal="center" vertical="center" wrapText="1"/>
    </xf>
    <xf numFmtId="0" fontId="90" fillId="0" borderId="2" xfId="6" applyFont="1"/>
    <xf numFmtId="0" fontId="81" fillId="21" borderId="23" xfId="6" applyFont="1" applyFill="1" applyBorder="1" applyAlignment="1">
      <alignment horizontal="center" vertical="center" wrapText="1"/>
    </xf>
    <xf numFmtId="0" fontId="81" fillId="22" borderId="27" xfId="6" applyFont="1" applyFill="1" applyBorder="1" applyAlignment="1">
      <alignment horizontal="center" vertical="center" wrapText="1"/>
    </xf>
    <xf numFmtId="0" fontId="81" fillId="22" borderId="28" xfId="6" applyFont="1" applyFill="1" applyBorder="1" applyAlignment="1">
      <alignment horizontal="center" vertical="center" wrapText="1"/>
    </xf>
    <xf numFmtId="0" fontId="88" fillId="0" borderId="0" xfId="0" applyFont="1"/>
    <xf numFmtId="0" fontId="88" fillId="0" borderId="0" xfId="0" applyFont="1" applyAlignment="1">
      <alignment horizontal="left" vertical="center"/>
    </xf>
    <xf numFmtId="0" fontId="88" fillId="0" borderId="0" xfId="0" applyFont="1" applyAlignment="1">
      <alignment horizontal="center" vertical="center"/>
    </xf>
    <xf numFmtId="0" fontId="54" fillId="0" borderId="0" xfId="0" applyFont="1" applyAlignment="1">
      <alignment horizontal="left" vertical="center"/>
    </xf>
    <xf numFmtId="0" fontId="54" fillId="0" borderId="0" xfId="0" applyFont="1" applyAlignment="1">
      <alignment horizontal="left" vertical="center" wrapText="1"/>
    </xf>
    <xf numFmtId="0" fontId="54" fillId="0" borderId="2" xfId="6" applyFont="1" applyAlignment="1">
      <alignment horizontal="left" vertical="center"/>
    </xf>
    <xf numFmtId="0" fontId="17" fillId="0" borderId="2" xfId="6" applyFont="1" applyAlignment="1">
      <alignment vertical="center"/>
    </xf>
    <xf numFmtId="0" fontId="42" fillId="5" borderId="2" xfId="6" applyFont="1" applyFill="1"/>
    <xf numFmtId="0" fontId="28" fillId="0" borderId="2" xfId="6" applyFont="1"/>
    <xf numFmtId="0" fontId="22" fillId="5" borderId="2" xfId="6" applyFont="1" applyFill="1"/>
    <xf numFmtId="0" fontId="42" fillId="5" borderId="2" xfId="6" applyFont="1" applyFill="1" applyAlignment="1">
      <alignment horizontal="left"/>
    </xf>
    <xf numFmtId="0" fontId="10" fillId="0" borderId="2" xfId="6" applyFont="1" applyAlignment="1">
      <alignment horizontal="right" vertical="center"/>
    </xf>
    <xf numFmtId="0" fontId="10" fillId="0" borderId="2" xfId="6" applyFont="1" applyAlignment="1">
      <alignment horizontal="right"/>
    </xf>
    <xf numFmtId="0" fontId="14" fillId="0" borderId="2" xfId="6" applyFont="1" applyAlignment="1">
      <alignment vertical="center"/>
    </xf>
    <xf numFmtId="49" fontId="54" fillId="0" borderId="2" xfId="6" applyNumberFormat="1" applyFont="1" applyAlignment="1">
      <alignment horizontal="left" vertical="center"/>
    </xf>
    <xf numFmtId="0" fontId="9" fillId="10" borderId="2" xfId="4" applyFill="1"/>
    <xf numFmtId="0" fontId="9" fillId="16" borderId="2" xfId="4" applyFill="1"/>
    <xf numFmtId="0" fontId="19" fillId="9" borderId="6" xfId="4" applyFont="1" applyFill="1" applyBorder="1"/>
    <xf numFmtId="0" fontId="0" fillId="0" borderId="2" xfId="0" applyBorder="1"/>
    <xf numFmtId="0" fontId="93" fillId="0" borderId="0" xfId="0" applyFont="1"/>
    <xf numFmtId="0" fontId="14" fillId="4" borderId="0" xfId="0" applyFont="1" applyFill="1" applyAlignment="1">
      <alignment wrapText="1"/>
    </xf>
    <xf numFmtId="1" fontId="21" fillId="4" borderId="2" xfId="0" applyNumberFormat="1" applyFont="1" applyFill="1" applyBorder="1" applyAlignment="1">
      <alignment horizontal="center"/>
    </xf>
    <xf numFmtId="0" fontId="17" fillId="11" borderId="6" xfId="0" applyFont="1" applyFill="1" applyBorder="1" applyAlignment="1">
      <alignment vertical="center"/>
    </xf>
    <xf numFmtId="0" fontId="95" fillId="0" borderId="2" xfId="0" applyFont="1" applyBorder="1"/>
    <xf numFmtId="3" fontId="31" fillId="4" borderId="2" xfId="0" applyNumberFormat="1" applyFont="1" applyFill="1" applyBorder="1" applyAlignment="1">
      <alignment horizontal="center" vertical="center"/>
    </xf>
    <xf numFmtId="0" fontId="54" fillId="0" borderId="0" xfId="0" applyFont="1" applyAlignment="1">
      <alignment vertical="center"/>
    </xf>
    <xf numFmtId="0" fontId="96" fillId="5" borderId="2" xfId="6" applyFont="1" applyFill="1"/>
    <xf numFmtId="1" fontId="21" fillId="0" borderId="2" xfId="0" applyNumberFormat="1" applyFont="1" applyBorder="1" applyAlignment="1">
      <alignment horizontal="center"/>
    </xf>
    <xf numFmtId="1" fontId="14" fillId="0" borderId="2" xfId="0" applyNumberFormat="1" applyFont="1" applyBorder="1" applyAlignment="1">
      <alignment horizontal="center"/>
    </xf>
    <xf numFmtId="165" fontId="18" fillId="4" borderId="2" xfId="0" applyNumberFormat="1" applyFont="1" applyFill="1" applyBorder="1" applyAlignment="1">
      <alignment horizontal="center"/>
    </xf>
    <xf numFmtId="165" fontId="14" fillId="4" borderId="2" xfId="0" applyNumberFormat="1" applyFont="1" applyFill="1" applyBorder="1" applyAlignment="1">
      <alignment horizontal="center"/>
    </xf>
    <xf numFmtId="1" fontId="24" fillId="4" borderId="2" xfId="0" applyNumberFormat="1" applyFont="1" applyFill="1" applyBorder="1" applyAlignment="1">
      <alignment horizontal="center" vertical="center"/>
    </xf>
    <xf numFmtId="1" fontId="14" fillId="4" borderId="2" xfId="0" applyNumberFormat="1" applyFont="1" applyFill="1" applyBorder="1" applyAlignment="1">
      <alignment horizontal="center"/>
    </xf>
    <xf numFmtId="1" fontId="18" fillId="4" borderId="0" xfId="0" applyNumberFormat="1" applyFont="1" applyFill="1" applyAlignment="1">
      <alignment horizontal="center" wrapText="1"/>
    </xf>
    <xf numFmtId="43" fontId="14" fillId="0" borderId="0" xfId="3" applyFont="1" applyAlignment="1">
      <alignment vertical="center"/>
    </xf>
    <xf numFmtId="173" fontId="14" fillId="0" borderId="0" xfId="0" applyNumberFormat="1" applyFont="1" applyAlignment="1">
      <alignment vertical="center"/>
    </xf>
    <xf numFmtId="2" fontId="14" fillId="0" borderId="0" xfId="2" applyNumberFormat="1" applyFont="1" applyAlignment="1">
      <alignment vertical="center"/>
    </xf>
    <xf numFmtId="2" fontId="14" fillId="4" borderId="2" xfId="0" applyNumberFormat="1" applyFont="1" applyFill="1" applyBorder="1" applyAlignment="1">
      <alignment vertical="center"/>
    </xf>
    <xf numFmtId="2" fontId="21" fillId="4" borderId="0" xfId="2" applyNumberFormat="1" applyFont="1" applyFill="1" applyAlignment="1">
      <alignment vertical="center"/>
    </xf>
    <xf numFmtId="2" fontId="22" fillId="4" borderId="2" xfId="0" applyNumberFormat="1" applyFont="1" applyFill="1" applyBorder="1" applyAlignment="1">
      <alignment vertical="center"/>
    </xf>
    <xf numFmtId="165" fontId="21" fillId="2" borderId="2" xfId="0" applyNumberFormat="1" applyFont="1" applyFill="1" applyBorder="1"/>
    <xf numFmtId="0" fontId="31" fillId="4" borderId="1" xfId="0" applyFont="1" applyFill="1" applyBorder="1" applyAlignment="1">
      <alignment horizontal="center" vertical="center"/>
    </xf>
    <xf numFmtId="0" fontId="100" fillId="2" borderId="2" xfId="0" applyFont="1" applyFill="1" applyBorder="1"/>
    <xf numFmtId="0" fontId="6" fillId="0" borderId="2" xfId="0" applyFont="1" applyBorder="1"/>
    <xf numFmtId="0" fontId="0" fillId="4" borderId="2" xfId="0" applyFill="1" applyBorder="1"/>
    <xf numFmtId="0" fontId="6" fillId="4" borderId="2" xfId="0" applyFont="1" applyFill="1" applyBorder="1"/>
    <xf numFmtId="0" fontId="98" fillId="0" borderId="0" xfId="0" applyFont="1" applyAlignment="1">
      <alignment horizontal="left"/>
    </xf>
    <xf numFmtId="0" fontId="98" fillId="0" borderId="0" xfId="0" applyFont="1" applyAlignment="1">
      <alignment horizontal="center" vertical="center"/>
    </xf>
    <xf numFmtId="0" fontId="98" fillId="0" borderId="0" xfId="3" applyNumberFormat="1" applyFont="1" applyAlignment="1">
      <alignment horizontal="center" vertical="center"/>
    </xf>
    <xf numFmtId="0" fontId="98" fillId="4" borderId="0" xfId="3" applyNumberFormat="1" applyFont="1" applyFill="1" applyAlignment="1">
      <alignment horizontal="center" vertical="center"/>
    </xf>
    <xf numFmtId="0" fontId="18" fillId="4" borderId="0" xfId="0" applyFont="1" applyFill="1"/>
    <xf numFmtId="2" fontId="18" fillId="4" borderId="0" xfId="2" applyNumberFormat="1" applyFont="1" applyFill="1" applyAlignment="1">
      <alignment horizontal="center" vertical="center"/>
    </xf>
    <xf numFmtId="9" fontId="0" fillId="0" borderId="2" xfId="2" applyFont="1" applyBorder="1"/>
    <xf numFmtId="174" fontId="0" fillId="0" borderId="2" xfId="2" applyNumberFormat="1" applyFont="1" applyBorder="1"/>
    <xf numFmtId="2" fontId="14" fillId="2" borderId="2" xfId="0" applyNumberFormat="1" applyFont="1" applyFill="1" applyBorder="1" applyAlignment="1">
      <alignment horizontal="center" vertical="center"/>
    </xf>
    <xf numFmtId="4" fontId="22" fillId="14" borderId="2" xfId="0" applyNumberFormat="1" applyFont="1" applyFill="1" applyBorder="1" applyAlignment="1">
      <alignment horizontal="center" vertical="center"/>
    </xf>
    <xf numFmtId="4" fontId="39" fillId="4" borderId="2" xfId="0" applyNumberFormat="1" applyFont="1" applyFill="1" applyBorder="1" applyAlignment="1">
      <alignment horizontal="center" vertical="center"/>
    </xf>
    <xf numFmtId="3" fontId="36" fillId="3" borderId="2" xfId="0" applyNumberFormat="1" applyFont="1" applyFill="1" applyBorder="1" applyAlignment="1">
      <alignment horizontal="center" vertical="center" wrapText="1"/>
    </xf>
    <xf numFmtId="0" fontId="39" fillId="14" borderId="2" xfId="0" applyFont="1" applyFill="1" applyBorder="1" applyAlignment="1">
      <alignment horizontal="center" vertical="center"/>
    </xf>
    <xf numFmtId="0" fontId="27" fillId="9" borderId="6" xfId="0" applyFont="1" applyFill="1" applyBorder="1" applyAlignment="1">
      <alignment horizontal="center" vertical="center"/>
    </xf>
    <xf numFmtId="0" fontId="27" fillId="5" borderId="2" xfId="0" applyFont="1" applyFill="1" applyBorder="1" applyAlignment="1">
      <alignment horizontal="center" vertical="center"/>
    </xf>
    <xf numFmtId="0" fontId="61" fillId="14" borderId="2" xfId="0" applyFont="1" applyFill="1" applyBorder="1" applyAlignment="1">
      <alignment horizontal="center" vertical="center"/>
    </xf>
    <xf numFmtId="0" fontId="75" fillId="14" borderId="2" xfId="0" applyFont="1" applyFill="1" applyBorder="1" applyAlignment="1">
      <alignment horizontal="center" vertical="center"/>
    </xf>
    <xf numFmtId="0" fontId="24" fillId="14" borderId="2" xfId="0" applyFont="1" applyFill="1" applyBorder="1" applyAlignment="1">
      <alignment horizontal="center" vertical="center"/>
    </xf>
    <xf numFmtId="3" fontId="61" fillId="14" borderId="2" xfId="0" applyNumberFormat="1" applyFont="1" applyFill="1" applyBorder="1" applyAlignment="1">
      <alignment horizontal="center" vertical="center"/>
    </xf>
    <xf numFmtId="0" fontId="24" fillId="14" borderId="0" xfId="0" applyFont="1" applyFill="1" applyAlignment="1">
      <alignment horizontal="center" vertical="center"/>
    </xf>
    <xf numFmtId="3" fontId="24" fillId="14" borderId="2" xfId="0" applyNumberFormat="1" applyFont="1" applyFill="1" applyBorder="1" applyAlignment="1">
      <alignment horizontal="center" vertical="center"/>
    </xf>
    <xf numFmtId="0" fontId="75" fillId="4" borderId="2" xfId="0" applyFont="1" applyFill="1" applyBorder="1" applyAlignment="1">
      <alignment horizontal="center" vertical="center"/>
    </xf>
    <xf numFmtId="0" fontId="14" fillId="2" borderId="19" xfId="0" applyFont="1" applyFill="1" applyBorder="1" applyAlignment="1">
      <alignment horizontal="right" vertical="center"/>
    </xf>
    <xf numFmtId="0" fontId="21" fillId="3" borderId="0" xfId="0" applyFont="1" applyFill="1" applyAlignment="1">
      <alignment horizontal="center" vertical="center"/>
    </xf>
    <xf numFmtId="165" fontId="21" fillId="3" borderId="0" xfId="0" applyNumberFormat="1" applyFont="1" applyFill="1" applyAlignment="1">
      <alignment horizontal="center" vertical="center"/>
    </xf>
    <xf numFmtId="167" fontId="21" fillId="3" borderId="0" xfId="0" applyNumberFormat="1" applyFont="1" applyFill="1" applyAlignment="1">
      <alignment horizontal="center" vertical="center"/>
    </xf>
    <xf numFmtId="1" fontId="26" fillId="0" borderId="0" xfId="0" applyNumberFormat="1" applyFont="1" applyAlignment="1">
      <alignment horizontal="center" vertical="center" wrapText="1"/>
    </xf>
    <xf numFmtId="0" fontId="27" fillId="11" borderId="6" xfId="0" applyFont="1" applyFill="1" applyBorder="1" applyAlignment="1">
      <alignment horizontal="center" vertical="center"/>
    </xf>
    <xf numFmtId="3" fontId="21" fillId="14" borderId="0" xfId="0" applyNumberFormat="1" applyFont="1" applyFill="1" applyAlignment="1">
      <alignment horizontal="center" vertical="center" wrapText="1"/>
    </xf>
    <xf numFmtId="175" fontId="5" fillId="2" borderId="2" xfId="0" applyNumberFormat="1" applyFont="1" applyFill="1" applyBorder="1" applyAlignment="1">
      <alignment horizontal="center" vertical="center" wrapText="1"/>
    </xf>
    <xf numFmtId="0" fontId="14" fillId="4" borderId="2" xfId="0" applyFont="1" applyFill="1" applyBorder="1" applyAlignment="1">
      <alignment horizontal="center" vertical="center" wrapText="1"/>
    </xf>
    <xf numFmtId="0" fontId="21" fillId="4" borderId="0" xfId="0" applyFont="1" applyFill="1" applyAlignment="1">
      <alignment horizontal="right"/>
    </xf>
    <xf numFmtId="0" fontId="15" fillId="2" borderId="2" xfId="2" applyNumberFormat="1" applyFont="1" applyFill="1" applyBorder="1" applyAlignment="1">
      <alignment horizontal="center" vertical="center" wrapText="1"/>
    </xf>
    <xf numFmtId="164" fontId="48" fillId="0" borderId="2" xfId="0" applyNumberFormat="1" applyFont="1" applyBorder="1" applyAlignment="1">
      <alignment horizontal="right" vertical="center"/>
    </xf>
    <xf numFmtId="0" fontId="83" fillId="0" borderId="0" xfId="0" applyFont="1" applyAlignment="1">
      <alignment horizontal="center" vertical="center"/>
    </xf>
    <xf numFmtId="1" fontId="14" fillId="2" borderId="30" xfId="0" applyNumberFormat="1" applyFont="1" applyFill="1" applyBorder="1" applyAlignment="1">
      <alignment horizontal="center" vertical="center"/>
    </xf>
    <xf numFmtId="0" fontId="83" fillId="0" borderId="2" xfId="0" applyFont="1" applyBorder="1" applyAlignment="1">
      <alignment horizontal="center" vertical="center"/>
    </xf>
    <xf numFmtId="0" fontId="102" fillId="0" borderId="2" xfId="0" applyFont="1" applyBorder="1" applyAlignment="1">
      <alignment horizontal="center" vertical="center"/>
    </xf>
    <xf numFmtId="3" fontId="83" fillId="2" borderId="2" xfId="0" applyNumberFormat="1" applyFont="1" applyFill="1" applyBorder="1" applyAlignment="1">
      <alignment horizontal="center" vertical="center"/>
    </xf>
    <xf numFmtId="0" fontId="61" fillId="0" borderId="0" xfId="0" applyFont="1" applyAlignment="1">
      <alignment horizontal="center" vertical="center"/>
    </xf>
    <xf numFmtId="0" fontId="61" fillId="0" borderId="0" xfId="0" applyFont="1" applyAlignment="1">
      <alignment horizontal="right"/>
    </xf>
    <xf numFmtId="0" fontId="54" fillId="4" borderId="0" xfId="0" applyFont="1" applyFill="1"/>
    <xf numFmtId="0" fontId="14" fillId="0" borderId="0" xfId="2" applyNumberFormat="1" applyFont="1" applyAlignment="1">
      <alignment vertical="center"/>
    </xf>
    <xf numFmtId="9" fontId="24" fillId="4" borderId="2" xfId="2" applyFont="1" applyFill="1" applyBorder="1"/>
    <xf numFmtId="0" fontId="21" fillId="0" borderId="0" xfId="3" applyNumberFormat="1" applyFont="1" applyAlignment="1">
      <alignment horizontal="center" vertical="center"/>
    </xf>
    <xf numFmtId="168" fontId="21" fillId="3" borderId="2" xfId="0" applyNumberFormat="1" applyFont="1" applyFill="1" applyBorder="1" applyAlignment="1">
      <alignment horizontal="left"/>
    </xf>
    <xf numFmtId="0" fontId="56" fillId="0" borderId="2" xfId="0" applyFont="1" applyBorder="1" applyAlignment="1">
      <alignment vertical="center"/>
    </xf>
    <xf numFmtId="0" fontId="14" fillId="4" borderId="0" xfId="0" applyFont="1" applyFill="1" applyAlignment="1">
      <alignment horizontal="left" vertical="center"/>
    </xf>
    <xf numFmtId="0" fontId="43" fillId="5" borderId="2" xfId="6" applyFont="1" applyFill="1"/>
    <xf numFmtId="0" fontId="90" fillId="21" borderId="20" xfId="6" applyFont="1" applyFill="1" applyBorder="1" applyAlignment="1">
      <alignment horizontal="center" wrapText="1"/>
    </xf>
    <xf numFmtId="0" fontId="61" fillId="4" borderId="0" xfId="0" applyFont="1" applyFill="1" applyAlignment="1">
      <alignment horizontal="center" vertical="center"/>
    </xf>
    <xf numFmtId="0" fontId="6" fillId="0" borderId="0" xfId="0" applyFont="1"/>
    <xf numFmtId="0" fontId="21" fillId="4" borderId="0" xfId="0" applyFont="1" applyFill="1" applyAlignment="1">
      <alignment wrapText="1"/>
    </xf>
    <xf numFmtId="0" fontId="21" fillId="4" borderId="2" xfId="0" applyFont="1" applyFill="1" applyBorder="1" applyAlignment="1">
      <alignment horizontal="center"/>
    </xf>
    <xf numFmtId="165" fontId="14" fillId="4" borderId="0" xfId="0" applyNumberFormat="1" applyFont="1" applyFill="1" applyAlignment="1">
      <alignment horizontal="center"/>
    </xf>
    <xf numFmtId="1" fontId="14" fillId="4" borderId="0" xfId="0" applyNumberFormat="1" applyFont="1" applyFill="1" applyAlignment="1">
      <alignment horizontal="center"/>
    </xf>
    <xf numFmtId="165" fontId="14" fillId="4" borderId="0" xfId="0" applyNumberFormat="1" applyFont="1" applyFill="1" applyAlignment="1">
      <alignment horizontal="center" vertical="center"/>
    </xf>
    <xf numFmtId="1" fontId="13" fillId="4" borderId="0" xfId="0" applyNumberFormat="1" applyFont="1" applyFill="1" applyAlignment="1">
      <alignment horizontal="left"/>
    </xf>
    <xf numFmtId="43" fontId="14" fillId="4" borderId="0" xfId="0" applyNumberFormat="1" applyFont="1" applyFill="1" applyAlignment="1">
      <alignment horizontal="center" vertical="center"/>
    </xf>
    <xf numFmtId="0" fontId="53" fillId="4" borderId="2" xfId="0" applyFont="1" applyFill="1" applyBorder="1"/>
    <xf numFmtId="0" fontId="36" fillId="4" borderId="0" xfId="0" applyFont="1" applyFill="1" applyAlignment="1">
      <alignment vertical="center"/>
    </xf>
    <xf numFmtId="2" fontId="70" fillId="4" borderId="0" xfId="0" applyNumberFormat="1" applyFont="1" applyFill="1" applyAlignment="1">
      <alignment horizontal="center" vertical="center"/>
    </xf>
    <xf numFmtId="0" fontId="53" fillId="2" borderId="19" xfId="0" applyFont="1" applyFill="1" applyBorder="1" applyAlignment="1">
      <alignment horizontal="left" vertical="center"/>
    </xf>
    <xf numFmtId="3" fontId="64" fillId="4" borderId="0" xfId="0" applyNumberFormat="1" applyFont="1" applyFill="1" applyAlignment="1">
      <alignment horizontal="center" vertical="center"/>
    </xf>
    <xf numFmtId="16" fontId="14" fillId="3" borderId="2" xfId="0" applyNumberFormat="1" applyFont="1" applyFill="1" applyBorder="1"/>
    <xf numFmtId="2" fontId="21" fillId="4" borderId="0" xfId="0" applyNumberFormat="1" applyFont="1" applyFill="1" applyAlignment="1">
      <alignment vertical="center"/>
    </xf>
    <xf numFmtId="1" fontId="54" fillId="4" borderId="0" xfId="0" applyNumberFormat="1" applyFont="1" applyFill="1" applyAlignment="1">
      <alignment vertical="center"/>
    </xf>
    <xf numFmtId="0" fontId="68" fillId="4" borderId="0" xfId="0" applyFont="1" applyFill="1" applyAlignment="1">
      <alignment vertical="center"/>
    </xf>
    <xf numFmtId="0" fontId="54" fillId="4" borderId="0" xfId="0" applyFont="1" applyFill="1" applyAlignment="1">
      <alignment horizontal="left" vertical="center"/>
    </xf>
    <xf numFmtId="0" fontId="14" fillId="3" borderId="0" xfId="0" applyFont="1" applyFill="1" applyAlignment="1">
      <alignment horizontal="left"/>
    </xf>
    <xf numFmtId="0" fontId="24" fillId="4" borderId="2" xfId="0" applyFont="1" applyFill="1" applyBorder="1" applyAlignment="1">
      <alignment horizontal="left"/>
    </xf>
    <xf numFmtId="0" fontId="0" fillId="4" borderId="0" xfId="0" applyFill="1"/>
    <xf numFmtId="0" fontId="108" fillId="14" borderId="2" xfId="8" applyFont="1" applyFill="1"/>
    <xf numFmtId="0" fontId="109" fillId="14" borderId="2" xfId="8" applyFont="1" applyFill="1" applyAlignment="1">
      <alignment wrapText="1"/>
    </xf>
    <xf numFmtId="0" fontId="106" fillId="14" borderId="2" xfId="8" applyFont="1" applyFill="1" applyAlignment="1">
      <alignment wrapText="1"/>
    </xf>
    <xf numFmtId="0" fontId="107" fillId="14" borderId="2" xfId="8" applyFont="1" applyFill="1" applyAlignment="1">
      <alignment wrapText="1"/>
    </xf>
    <xf numFmtId="0" fontId="108" fillId="14" borderId="2" xfId="13" applyFont="1" applyFill="1"/>
    <xf numFmtId="0" fontId="104" fillId="4" borderId="2" xfId="13" applyFill="1"/>
    <xf numFmtId="0" fontId="109" fillId="14" borderId="2" xfId="13" applyFont="1" applyFill="1" applyAlignment="1">
      <alignment wrapText="1"/>
    </xf>
    <xf numFmtId="0" fontId="110" fillId="14" borderId="2" xfId="13" applyFont="1" applyFill="1" applyAlignment="1">
      <alignment wrapText="1"/>
    </xf>
    <xf numFmtId="0" fontId="105" fillId="4" borderId="2" xfId="13" applyFont="1" applyFill="1"/>
    <xf numFmtId="0" fontId="111" fillId="4" borderId="2" xfId="13" applyFont="1" applyFill="1"/>
    <xf numFmtId="0" fontId="110" fillId="14" borderId="2" xfId="8" applyFont="1" applyFill="1" applyAlignment="1">
      <alignment wrapText="1"/>
    </xf>
    <xf numFmtId="0" fontId="110" fillId="14" borderId="2" xfId="13" applyFont="1" applyFill="1" applyAlignment="1">
      <alignment wrapText="1"/>
    </xf>
    <xf numFmtId="0" fontId="17" fillId="0" borderId="2" xfId="0" applyFont="1" applyBorder="1" applyAlignment="1">
      <alignment horizontal="center" vertical="top" wrapText="1"/>
    </xf>
    <xf numFmtId="0" fontId="24" fillId="0" borderId="2" xfId="0" applyFont="1" applyBorder="1"/>
    <xf numFmtId="1" fontId="54" fillId="4" borderId="0" xfId="0" applyNumberFormat="1" applyFont="1" applyFill="1" applyAlignment="1">
      <alignment horizontal="left" vertical="center" wrapText="1"/>
    </xf>
    <xf numFmtId="0" fontId="36" fillId="4" borderId="0" xfId="0" applyFont="1" applyFill="1" applyAlignment="1">
      <alignment horizontal="left" vertical="center" wrapText="1"/>
    </xf>
    <xf numFmtId="0" fontId="69" fillId="10" borderId="20" xfId="7" applyFont="1" applyFill="1" applyBorder="1" applyAlignment="1">
      <alignment horizontal="center" vertical="center" wrapText="1"/>
    </xf>
    <xf numFmtId="0" fontId="81" fillId="22" borderId="23" xfId="6" applyFont="1" applyFill="1" applyBorder="1" applyAlignment="1">
      <alignment horizontal="center" vertical="center" wrapText="1"/>
    </xf>
    <xf numFmtId="1" fontId="90" fillId="22" borderId="22" xfId="6" applyNumberFormat="1" applyFont="1" applyFill="1" applyBorder="1" applyAlignment="1">
      <alignment horizontal="center" vertical="center" wrapText="1"/>
    </xf>
    <xf numFmtId="1" fontId="90" fillId="22" borderId="23" xfId="6" applyNumberFormat="1" applyFont="1" applyFill="1" applyBorder="1" applyAlignment="1">
      <alignment horizontal="center" vertical="center" wrapText="1"/>
    </xf>
    <xf numFmtId="0" fontId="90" fillId="22" borderId="22" xfId="6" applyFont="1" applyFill="1" applyBorder="1" applyAlignment="1">
      <alignment horizontal="center" vertical="center" wrapText="1"/>
    </xf>
    <xf numFmtId="0" fontId="90" fillId="22" borderId="23" xfId="6" applyFont="1" applyFill="1" applyBorder="1" applyAlignment="1">
      <alignment horizontal="center" vertical="center" wrapText="1"/>
    </xf>
    <xf numFmtId="0" fontId="90" fillId="22" borderId="24" xfId="6" applyFont="1" applyFill="1" applyBorder="1" applyAlignment="1">
      <alignment horizontal="center" vertical="center" wrapText="1"/>
    </xf>
    <xf numFmtId="0" fontId="81" fillId="21" borderId="26" xfId="6" applyFont="1" applyFill="1" applyBorder="1" applyAlignment="1">
      <alignment horizontal="center" vertical="center" wrapText="1"/>
    </xf>
    <xf numFmtId="0" fontId="81" fillId="21" borderId="21" xfId="6" applyFont="1" applyFill="1" applyBorder="1" applyAlignment="1">
      <alignment horizontal="center" vertical="center" wrapText="1"/>
    </xf>
    <xf numFmtId="0" fontId="81" fillId="21" borderId="25" xfId="6" applyFont="1" applyFill="1" applyBorder="1" applyAlignment="1">
      <alignment horizontal="center" vertical="center" wrapText="1"/>
    </xf>
    <xf numFmtId="0" fontId="90" fillId="21" borderId="22" xfId="6" applyFont="1" applyFill="1" applyBorder="1" applyAlignment="1">
      <alignment horizontal="center" vertical="center" wrapText="1"/>
    </xf>
    <xf numFmtId="0" fontId="90" fillId="21" borderId="23" xfId="6" applyFont="1" applyFill="1" applyBorder="1" applyAlignment="1">
      <alignment horizontal="center" vertical="center" wrapText="1"/>
    </xf>
    <xf numFmtId="0" fontId="90" fillId="21" borderId="24" xfId="6" applyFont="1" applyFill="1" applyBorder="1" applyAlignment="1">
      <alignment horizontal="center" vertical="center" wrapText="1"/>
    </xf>
    <xf numFmtId="2" fontId="90" fillId="21" borderId="23" xfId="6" applyNumberFormat="1" applyFont="1" applyFill="1" applyBorder="1" applyAlignment="1">
      <alignment horizontal="center" vertical="center" wrapText="1"/>
    </xf>
    <xf numFmtId="2" fontId="90" fillId="21" borderId="24" xfId="6" applyNumberFormat="1" applyFont="1" applyFill="1" applyBorder="1" applyAlignment="1">
      <alignment horizontal="center" vertical="center" wrapText="1"/>
    </xf>
    <xf numFmtId="0" fontId="69" fillId="10" borderId="2" xfId="7" applyFont="1" applyFill="1" applyBorder="1" applyAlignment="1">
      <alignment horizontal="center" vertical="center" wrapText="1"/>
    </xf>
    <xf numFmtId="0" fontId="69" fillId="10" borderId="2" xfId="6" applyFont="1" applyFill="1" applyAlignment="1">
      <alignment horizontal="center" vertical="center"/>
    </xf>
    <xf numFmtId="0" fontId="81" fillId="22" borderId="26" xfId="6" applyFont="1" applyFill="1" applyBorder="1" applyAlignment="1">
      <alignment horizontal="center" vertical="center" wrapText="1"/>
    </xf>
    <xf numFmtId="0" fontId="81" fillId="22" borderId="25" xfId="6" applyFont="1" applyFill="1" applyBorder="1" applyAlignment="1">
      <alignment horizontal="center" vertical="center" wrapText="1"/>
    </xf>
    <xf numFmtId="0" fontId="81" fillId="16" borderId="21" xfId="7" applyFont="1" applyFill="1" applyBorder="1" applyAlignment="1">
      <alignment horizontal="center" vertical="center" wrapText="1"/>
    </xf>
    <xf numFmtId="0" fontId="81" fillId="16" borderId="25" xfId="7" applyFont="1" applyFill="1" applyBorder="1" applyAlignment="1">
      <alignment horizontal="center" vertical="center" wrapText="1"/>
    </xf>
    <xf numFmtId="3" fontId="90" fillId="21" borderId="22" xfId="3" applyNumberFormat="1" applyFont="1" applyFill="1" applyBorder="1" applyAlignment="1">
      <alignment horizontal="center" vertical="center" wrapText="1"/>
    </xf>
    <xf numFmtId="49" fontId="90" fillId="21" borderId="23" xfId="3" applyNumberFormat="1" applyFont="1" applyFill="1" applyBorder="1" applyAlignment="1">
      <alignment horizontal="center" vertical="center" wrapText="1"/>
    </xf>
    <xf numFmtId="49" fontId="90" fillId="21" borderId="24" xfId="3" applyNumberFormat="1" applyFont="1" applyFill="1" applyBorder="1" applyAlignment="1">
      <alignment horizontal="center" vertical="center" wrapText="1"/>
    </xf>
    <xf numFmtId="3" fontId="90" fillId="21" borderId="22" xfId="6" applyNumberFormat="1" applyFont="1" applyFill="1" applyBorder="1" applyAlignment="1">
      <alignment horizontal="center" vertical="center" wrapText="1"/>
    </xf>
    <xf numFmtId="49" fontId="90" fillId="21" borderId="24" xfId="6" applyNumberFormat="1" applyFont="1" applyFill="1" applyBorder="1" applyAlignment="1">
      <alignment horizontal="center" vertical="center" wrapText="1"/>
    </xf>
    <xf numFmtId="49" fontId="90" fillId="21" borderId="23" xfId="6" applyNumberFormat="1" applyFont="1" applyFill="1" applyBorder="1" applyAlignment="1">
      <alignment horizontal="center" vertical="center" wrapText="1"/>
    </xf>
    <xf numFmtId="49" fontId="90" fillId="21" borderId="22" xfId="6" applyNumberFormat="1" applyFont="1" applyFill="1" applyBorder="1" applyAlignment="1">
      <alignment horizontal="center" vertical="center" wrapText="1"/>
    </xf>
    <xf numFmtId="3" fontId="90" fillId="21" borderId="24" xfId="6" applyNumberFormat="1" applyFont="1" applyFill="1" applyBorder="1" applyAlignment="1">
      <alignment horizontal="center" vertical="center" wrapText="1"/>
    </xf>
    <xf numFmtId="3" fontId="90" fillId="21" borderId="23" xfId="6" applyNumberFormat="1" applyFont="1" applyFill="1" applyBorder="1" applyAlignment="1">
      <alignment horizontal="center" vertical="center" wrapText="1"/>
    </xf>
    <xf numFmtId="1" fontId="90" fillId="21" borderId="24" xfId="6" applyNumberFormat="1" applyFont="1" applyFill="1" applyBorder="1" applyAlignment="1">
      <alignment horizontal="center" vertical="center" wrapText="1"/>
    </xf>
    <xf numFmtId="1" fontId="90" fillId="21" borderId="23" xfId="6" applyNumberFormat="1" applyFont="1" applyFill="1" applyBorder="1" applyAlignment="1">
      <alignment horizontal="center" vertical="center" wrapText="1"/>
    </xf>
    <xf numFmtId="0" fontId="18" fillId="16" borderId="2" xfId="4" applyFont="1" applyFill="1" applyAlignment="1">
      <alignment horizontal="left" vertical="center" wrapText="1"/>
    </xf>
    <xf numFmtId="0" fontId="69" fillId="10" borderId="29" xfId="7" applyFont="1" applyFill="1" applyBorder="1" applyAlignment="1">
      <alignment horizontal="center" vertical="center" wrapText="1"/>
    </xf>
    <xf numFmtId="2" fontId="90" fillId="22" borderId="22" xfId="6" applyNumberFormat="1" applyFont="1" applyFill="1" applyBorder="1" applyAlignment="1">
      <alignment horizontal="center" vertical="center" wrapText="1"/>
    </xf>
    <xf numFmtId="2" fontId="90" fillId="22" borderId="23" xfId="6" applyNumberFormat="1" applyFont="1" applyFill="1" applyBorder="1" applyAlignment="1">
      <alignment horizontal="center" vertical="center" wrapText="1"/>
    </xf>
    <xf numFmtId="2" fontId="90" fillId="22" borderId="24" xfId="6" applyNumberFormat="1" applyFont="1" applyFill="1" applyBorder="1" applyAlignment="1">
      <alignment horizontal="center" vertical="center" wrapText="1"/>
    </xf>
    <xf numFmtId="0" fontId="15" fillId="0" borderId="2" xfId="0" applyFont="1" applyBorder="1" applyAlignment="1">
      <alignment horizontal="center" vertical="center"/>
    </xf>
    <xf numFmtId="0" fontId="61" fillId="4" borderId="0" xfId="0" applyFont="1" applyFill="1" applyAlignment="1">
      <alignment horizontal="center" vertical="center"/>
    </xf>
    <xf numFmtId="164" fontId="61" fillId="4" borderId="0" xfId="0" applyNumberFormat="1" applyFont="1" applyFill="1" applyAlignment="1">
      <alignment horizontal="center" vertical="center"/>
    </xf>
    <xf numFmtId="1" fontId="21" fillId="2" borderId="0" xfId="0" applyNumberFormat="1" applyFont="1" applyFill="1" applyAlignment="1">
      <alignment horizontal="center" vertical="center" wrapText="1"/>
    </xf>
    <xf numFmtId="0" fontId="59" fillId="3" borderId="2" xfId="0" applyFont="1" applyFill="1" applyBorder="1" applyAlignment="1">
      <alignment horizontal="center" vertical="center"/>
    </xf>
    <xf numFmtId="0" fontId="15" fillId="0" borderId="0" xfId="0" applyFont="1" applyAlignment="1">
      <alignment horizontal="center" vertical="center"/>
    </xf>
    <xf numFmtId="0" fontId="31" fillId="2" borderId="19" xfId="0" applyFont="1" applyFill="1" applyBorder="1" applyAlignment="1">
      <alignment horizontal="center" vertical="center" wrapText="1"/>
    </xf>
    <xf numFmtId="0" fontId="31" fillId="0" borderId="2" xfId="0" applyFont="1" applyBorder="1" applyAlignment="1">
      <alignment horizontal="center" vertical="center"/>
    </xf>
    <xf numFmtId="1" fontId="21" fillId="2" borderId="0" xfId="0" applyNumberFormat="1" applyFont="1" applyFill="1" applyAlignment="1">
      <alignment horizontal="center" vertical="center"/>
    </xf>
    <xf numFmtId="0" fontId="31" fillId="0" borderId="0" xfId="0" applyFont="1" applyAlignment="1">
      <alignment horizontal="center" vertical="center"/>
    </xf>
    <xf numFmtId="0" fontId="24" fillId="0" borderId="0" xfId="0" applyFont="1" applyAlignment="1">
      <alignment horizontal="center" vertical="center"/>
    </xf>
    <xf numFmtId="0" fontId="49" fillId="10" borderId="2" xfId="0" applyFont="1" applyFill="1" applyBorder="1" applyAlignment="1">
      <alignment horizontal="left" vertical="center"/>
    </xf>
    <xf numFmtId="0" fontId="49" fillId="10" borderId="0" xfId="0" applyFont="1" applyFill="1" applyAlignment="1">
      <alignment horizontal="center" vertical="top" wrapText="1"/>
    </xf>
    <xf numFmtId="0" fontId="49" fillId="10" borderId="2" xfId="0" applyFont="1" applyFill="1" applyBorder="1" applyAlignment="1">
      <alignment horizontal="center" vertical="center" wrapText="1"/>
    </xf>
    <xf numFmtId="0" fontId="15" fillId="2" borderId="2" xfId="0" applyFont="1" applyFill="1" applyBorder="1" applyAlignment="1">
      <alignment horizontal="center" vertical="center"/>
    </xf>
    <xf numFmtId="0" fontId="31" fillId="4" borderId="0" xfId="0" applyFont="1" applyFill="1" applyAlignment="1">
      <alignment horizontal="center" vertical="center"/>
    </xf>
    <xf numFmtId="0" fontId="14" fillId="2" borderId="0" xfId="0" applyFont="1" applyFill="1" applyAlignment="1">
      <alignment horizontal="center" vertical="center" wrapText="1"/>
    </xf>
    <xf numFmtId="0" fontId="14" fillId="2" borderId="2" xfId="0" applyFont="1" applyFill="1" applyBorder="1" applyAlignment="1">
      <alignment horizontal="center" vertical="center" wrapText="1"/>
    </xf>
    <xf numFmtId="0" fontId="15" fillId="2" borderId="0" xfId="0" applyFont="1" applyFill="1" applyAlignment="1">
      <alignment horizontal="center" vertical="center" wrapText="1"/>
    </xf>
    <xf numFmtId="0" fontId="62" fillId="0" borderId="2" xfId="0" applyFont="1" applyBorder="1" applyAlignment="1">
      <alignment horizontal="center" vertical="top" wrapText="1"/>
    </xf>
    <xf numFmtId="0" fontId="49" fillId="3" borderId="2" xfId="0" applyFont="1" applyFill="1" applyBorder="1" applyAlignment="1">
      <alignment horizontal="center" vertical="center"/>
    </xf>
    <xf numFmtId="0" fontId="59" fillId="3" borderId="19" xfId="0" applyFont="1" applyFill="1" applyBorder="1" applyAlignment="1">
      <alignment horizontal="center" vertical="center"/>
    </xf>
    <xf numFmtId="0" fontId="15" fillId="3" borderId="2" xfId="0" applyFont="1" applyFill="1" applyBorder="1" applyAlignment="1">
      <alignment horizontal="center"/>
    </xf>
    <xf numFmtId="0" fontId="59" fillId="3" borderId="16" xfId="0" applyFont="1" applyFill="1" applyBorder="1" applyAlignment="1">
      <alignment horizontal="center" vertical="center"/>
    </xf>
    <xf numFmtId="0" fontId="61" fillId="17" borderId="2" xfId="0" applyFont="1" applyFill="1" applyBorder="1" applyAlignment="1">
      <alignment horizontal="right" vertical="center"/>
    </xf>
    <xf numFmtId="0" fontId="49" fillId="10" borderId="0" xfId="0" applyFont="1" applyFill="1" applyAlignment="1">
      <alignment horizontal="center" vertical="center" wrapText="1"/>
    </xf>
    <xf numFmtId="0" fontId="15" fillId="2" borderId="2" xfId="0" applyFont="1" applyFill="1" applyBorder="1" applyAlignment="1">
      <alignment horizontal="center"/>
    </xf>
    <xf numFmtId="0" fontId="24" fillId="4" borderId="0" xfId="0" applyFont="1" applyFill="1" applyAlignment="1">
      <alignment horizontal="center" vertical="center"/>
    </xf>
    <xf numFmtId="0" fontId="14" fillId="0" borderId="2" xfId="0" applyFont="1" applyBorder="1" applyAlignment="1">
      <alignment horizontal="center" wrapText="1" indent="2"/>
    </xf>
    <xf numFmtId="0" fontId="14" fillId="0" borderId="0" xfId="0" applyFont="1" applyAlignment="1">
      <alignment horizontal="center" wrapText="1"/>
    </xf>
  </cellXfs>
  <cellStyles count="14">
    <cellStyle name="Énfasis5 2" xfId="7" xr:uid="{C66F90B6-DFC1-44D7-BA5E-7C4BB0A683FA}"/>
    <cellStyle name="Hyperlink" xfId="1" xr:uid="{00000000-000B-0000-0000-000008000000}"/>
    <cellStyle name="Hyperlink 2" xfId="9" xr:uid="{B781666E-60E3-4668-9A0C-8CA74783FBBA}"/>
    <cellStyle name="Millares" xfId="3" builtinId="3"/>
    <cellStyle name="Millares 2" xfId="11" xr:uid="{170A9974-A28D-4EB4-A180-E7DA0F8F5141}"/>
    <cellStyle name="Normal" xfId="0" builtinId="0"/>
    <cellStyle name="Normal 2" xfId="4" xr:uid="{52350102-D737-422C-9C4A-14DC17E9F254}"/>
    <cellStyle name="Normal 2 2" xfId="6" xr:uid="{F1126A68-EF9E-4562-AF11-E68E6E6F7BD8}"/>
    <cellStyle name="Normal 3" xfId="5" xr:uid="{3D27EF00-F71F-4117-A95A-743334C94796}"/>
    <cellStyle name="Normal 4" xfId="8" xr:uid="{A6D6902F-A4FF-463B-9BF5-91D40DC6BB60}"/>
    <cellStyle name="Normal 5" xfId="12" xr:uid="{E606D299-CEAC-4D68-99DA-E70EA61B3B4E}"/>
    <cellStyle name="Normal 6" xfId="13" xr:uid="{6E9FE7FE-F938-4B2C-B782-1B612804CA65}"/>
    <cellStyle name="Porcentaje" xfId="2" builtinId="5"/>
    <cellStyle name="Porcentaje 2" xfId="10" xr:uid="{D748B002-2F1F-4473-B9F9-C3F6A25F82E2}"/>
  </cellStyles>
  <dxfs count="15">
    <dxf>
      <fill>
        <patternFill patternType="none"/>
      </fill>
      <border>
        <top style="thin">
          <color rgb="FF000000"/>
        </top>
      </border>
    </dxf>
    <dxf>
      <fill>
        <patternFill patternType="none"/>
      </fill>
      <border>
        <top style="dotted">
          <color rgb="FF000000"/>
        </top>
      </border>
    </dxf>
    <dxf>
      <fill>
        <patternFill patternType="none"/>
      </fill>
      <border>
        <top style="hair">
          <color rgb="FF000000"/>
        </top>
      </border>
    </dxf>
    <dxf>
      <fill>
        <patternFill patternType="none"/>
      </fill>
      <border>
        <top style="thin">
          <color rgb="FF000000"/>
        </top>
      </border>
    </dxf>
    <dxf>
      <fill>
        <patternFill patternType="none"/>
      </fill>
      <border>
        <top style="dotted">
          <color rgb="FF000000"/>
        </top>
      </border>
    </dxf>
    <dxf>
      <fill>
        <patternFill patternType="none"/>
      </fill>
      <border>
        <top style="hair">
          <color rgb="FF000000"/>
        </top>
      </border>
    </dxf>
    <dxf>
      <fill>
        <patternFill patternType="none"/>
      </fill>
      <border>
        <top style="thin">
          <color rgb="FF000000"/>
        </top>
      </border>
    </dxf>
    <dxf>
      <fill>
        <patternFill patternType="none"/>
      </fill>
      <border>
        <top style="dotted">
          <color rgb="FF000000"/>
        </top>
      </border>
    </dxf>
    <dxf>
      <fill>
        <patternFill patternType="none"/>
      </fill>
      <border>
        <top style="hair">
          <color rgb="FF000000"/>
        </top>
      </border>
    </dxf>
    <dxf>
      <fill>
        <patternFill patternType="none"/>
      </fill>
      <border>
        <top style="thin">
          <color rgb="FF000000"/>
        </top>
      </border>
    </dxf>
    <dxf>
      <fill>
        <patternFill patternType="none"/>
      </fill>
      <border>
        <top style="dotted">
          <color rgb="FF000000"/>
        </top>
      </border>
    </dxf>
    <dxf>
      <fill>
        <patternFill patternType="none"/>
      </fill>
      <border>
        <top style="hair">
          <color rgb="FF000000"/>
        </top>
      </border>
    </dxf>
    <dxf>
      <fill>
        <patternFill patternType="none"/>
      </fill>
      <border>
        <top style="thin">
          <color rgb="FF000000"/>
        </top>
      </border>
    </dxf>
    <dxf>
      <fill>
        <patternFill patternType="none"/>
      </fill>
      <border>
        <top style="hair">
          <color rgb="FF000000"/>
        </top>
      </border>
    </dxf>
    <dxf>
      <fill>
        <patternFill patternType="none"/>
      </fill>
      <border>
        <top style="dotted">
          <color rgb="FF000000"/>
        </top>
      </border>
    </dxf>
  </dxfs>
  <tableStyles count="0" defaultTableStyle="TableStyleMedium2" defaultPivotStyle="PivotStyleLight16"/>
  <colors>
    <mruColors>
      <color rgb="FF33227A"/>
      <color rgb="FFD9D9D9"/>
      <color rgb="FF141652"/>
      <color rgb="FF7B70A3"/>
      <color rgb="FF4F408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10</xdr:col>
      <xdr:colOff>647700</xdr:colOff>
      <xdr:row>7</xdr:row>
      <xdr:rowOff>0</xdr:rowOff>
    </xdr:from>
    <xdr:to>
      <xdr:col>11</xdr:col>
      <xdr:colOff>0</xdr:colOff>
      <xdr:row>8</xdr:row>
      <xdr:rowOff>0</xdr:rowOff>
    </xdr:to>
    <xdr:sp macro="" textlink="">
      <xdr:nvSpPr>
        <xdr:cNvPr id="2" name="TextBox 8">
          <a:extLst>
            <a:ext uri="{FF2B5EF4-FFF2-40B4-BE49-F238E27FC236}">
              <a16:creationId xmlns:a16="http://schemas.microsoft.com/office/drawing/2014/main" id="{DD1190D0-B2DA-4247-8336-6577CC583C57}"/>
            </a:ext>
            <a:ext uri="{147F2762-F138-4A5C-976F-8EAC2B608ADB}">
              <a16:predDERef xmlns:a16="http://schemas.microsoft.com/office/drawing/2014/main" pred="{B9B9477E-19D8-C5F4-9CE9-B63656B0A4AC}"/>
            </a:ext>
          </a:extLst>
        </xdr:cNvPr>
        <xdr:cNvSpPr txBox="1"/>
      </xdr:nvSpPr>
      <xdr:spPr>
        <a:xfrm>
          <a:off x="8039100" y="1079500"/>
          <a:ext cx="805" cy="215900"/>
        </a:xfrm>
        <a:prstGeom prst="rect">
          <a:avLst/>
        </a:prstGeom>
        <a:noFill/>
      </xdr:spPr>
      <xdr:txBody>
        <a:bodyPr wrap="square" rtlCol="0">
          <a:spAutoFit/>
        </a:bodyPr>
        <a:lstStyle>
          <a:defPPr>
            <a:defRPr lang="en-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AR" sz="1200">
            <a:highlight>
              <a:srgbClr val="00DC78"/>
            </a:highlight>
          </a:endParaRPr>
        </a:p>
      </xdr:txBody>
    </xdr: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4A06E-1019-4B0D-9FAC-CA34689045E6}">
  <dimension ref="B2:I3"/>
  <sheetViews>
    <sheetView tabSelected="1" zoomScale="80" zoomScaleNormal="80" workbookViewId="0"/>
  </sheetViews>
  <sheetFormatPr baseColWidth="10" defaultColWidth="10.58203125" defaultRowHeight="15.5"/>
  <cols>
    <col min="1" max="16384" width="10.58203125" style="1022"/>
  </cols>
  <sheetData>
    <row r="2" spans="2:9" ht="54">
      <c r="B2" s="1023" t="s">
        <v>0</v>
      </c>
      <c r="C2" s="1024"/>
      <c r="D2" s="1024"/>
      <c r="E2" s="1024"/>
      <c r="F2" s="1024"/>
      <c r="G2" s="1024"/>
      <c r="H2" s="1024"/>
      <c r="I2" s="1025"/>
    </row>
    <row r="3" spans="2:9" ht="18">
      <c r="B3" s="1033" t="s">
        <v>1</v>
      </c>
      <c r="C3" s="1033"/>
      <c r="D3" s="1033"/>
      <c r="E3" s="1033"/>
      <c r="F3" s="1033"/>
      <c r="G3" s="1033"/>
      <c r="H3" s="1033"/>
      <c r="I3" s="1026"/>
    </row>
  </sheetData>
  <mergeCells count="1">
    <mergeCell ref="B3:H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A952"/>
  <sheetViews>
    <sheetView showGridLines="0" zoomScale="80" zoomScaleNormal="80" workbookViewId="0">
      <pane xSplit="9" topLeftCell="J1" activePane="topRight" state="frozen"/>
      <selection pane="topRight"/>
    </sheetView>
  </sheetViews>
  <sheetFormatPr baseColWidth="10" defaultColWidth="11.08203125" defaultRowHeight="15" customHeight="1"/>
  <cols>
    <col min="1" max="1" width="3.5" style="20" customWidth="1"/>
    <col min="2" max="5" width="9.5" style="20" customWidth="1"/>
    <col min="6" max="6" width="13.83203125" style="20" customWidth="1"/>
    <col min="7" max="7" width="9.5" style="20" customWidth="1"/>
    <col min="8" max="8" width="31.58203125" style="20" customWidth="1"/>
    <col min="9" max="9" width="16" style="67" customWidth="1"/>
    <col min="10" max="10" width="24.75" style="190" customWidth="1"/>
    <col min="11" max="11" width="18.25" style="190" customWidth="1"/>
    <col min="12" max="12" width="15.5" style="190" customWidth="1"/>
    <col min="13" max="13" width="17.75" style="190" customWidth="1"/>
    <col min="14" max="14" width="15.5" style="190" customWidth="1"/>
    <col min="15" max="15" width="17.33203125" style="190" customWidth="1"/>
    <col min="16" max="16" width="14" style="190" customWidth="1"/>
    <col min="17" max="17" width="16.58203125" style="190" customWidth="1"/>
    <col min="18" max="18" width="15.83203125" style="72" customWidth="1"/>
    <col min="19" max="19" width="18.25" style="20" customWidth="1"/>
    <col min="20" max="20" width="20.08203125" style="20" customWidth="1"/>
    <col min="21" max="21" width="78.5" style="20" customWidth="1"/>
    <col min="22" max="22" width="11.58203125" style="20" customWidth="1"/>
    <col min="23" max="24" width="9.5" style="20" customWidth="1"/>
    <col min="25" max="36" width="10.58203125" style="20" customWidth="1"/>
    <col min="37" max="37" width="9.33203125" style="20" customWidth="1"/>
    <col min="38" max="16384" width="11.08203125" style="20"/>
  </cols>
  <sheetData>
    <row r="1" spans="1:53" ht="26">
      <c r="A1" s="12"/>
      <c r="B1" s="169" t="s">
        <v>482</v>
      </c>
      <c r="C1" s="118"/>
      <c r="D1" s="118"/>
      <c r="E1" s="118"/>
      <c r="F1" s="118"/>
      <c r="G1" s="119"/>
      <c r="H1" s="120"/>
      <c r="I1" s="119"/>
      <c r="J1" s="120"/>
      <c r="K1" s="120"/>
      <c r="L1" s="120"/>
      <c r="M1" s="120"/>
      <c r="N1" s="120"/>
      <c r="O1" s="120"/>
      <c r="P1" s="120"/>
      <c r="Q1" s="120"/>
      <c r="R1" s="120"/>
      <c r="S1" s="121"/>
      <c r="T1" s="122"/>
      <c r="U1" s="122"/>
      <c r="V1" s="123"/>
      <c r="W1" s="124"/>
      <c r="X1" s="124"/>
      <c r="Y1" s="205"/>
      <c r="Z1" s="205"/>
      <c r="AA1" s="205"/>
      <c r="AB1" s="205"/>
      <c r="AC1" s="205"/>
      <c r="AD1" s="205"/>
      <c r="AE1" s="205"/>
      <c r="AF1" s="205"/>
      <c r="AG1" s="205"/>
      <c r="AH1" s="205"/>
      <c r="AI1" s="205"/>
      <c r="AJ1" s="205"/>
      <c r="AK1" s="205"/>
      <c r="AL1" s="205"/>
      <c r="AM1" s="205"/>
      <c r="AN1" s="205"/>
      <c r="AO1" s="205"/>
      <c r="AP1" s="205"/>
      <c r="AQ1" s="205"/>
      <c r="AR1" s="205"/>
      <c r="AS1" s="205"/>
      <c r="AT1" s="205"/>
      <c r="AU1" s="205"/>
      <c r="AV1" s="205"/>
      <c r="AW1" s="205"/>
      <c r="AX1" s="205"/>
      <c r="AY1" s="205"/>
      <c r="AZ1" s="205"/>
      <c r="BA1" s="205"/>
    </row>
    <row r="2" spans="1:53" s="86" customFormat="1" ht="20">
      <c r="A2" s="125"/>
      <c r="B2" s="175" t="s">
        <v>483</v>
      </c>
      <c r="C2" s="126"/>
      <c r="D2" s="126"/>
      <c r="E2" s="126"/>
      <c r="F2" s="126"/>
      <c r="G2" s="126"/>
      <c r="H2" s="126"/>
      <c r="I2" s="126"/>
      <c r="J2" s="1080">
        <v>2021</v>
      </c>
      <c r="K2" s="1080"/>
      <c r="L2" s="1080">
        <v>2022</v>
      </c>
      <c r="M2" s="1080"/>
      <c r="N2" s="1080">
        <v>2023</v>
      </c>
      <c r="O2" s="1080"/>
      <c r="P2" s="1080">
        <v>2024</v>
      </c>
      <c r="Q2" s="1080"/>
      <c r="R2" s="1080">
        <v>2025</v>
      </c>
      <c r="S2" s="1080"/>
      <c r="T2" s="127"/>
      <c r="U2" s="176"/>
      <c r="V2" s="176"/>
      <c r="W2" s="176"/>
      <c r="X2" s="176"/>
      <c r="Y2" s="176"/>
      <c r="Z2" s="176"/>
      <c r="AA2" s="176"/>
      <c r="AB2" s="176"/>
      <c r="AC2" s="176"/>
      <c r="AD2" s="176"/>
      <c r="AE2" s="176"/>
      <c r="AF2" s="176"/>
      <c r="AG2" s="176"/>
      <c r="AH2" s="176"/>
      <c r="AI2" s="176"/>
      <c r="AJ2" s="176"/>
      <c r="AK2" s="176"/>
    </row>
    <row r="3" spans="1:53" ht="18" customHeight="1">
      <c r="A3" s="82"/>
      <c r="B3" s="197" t="s">
        <v>484</v>
      </c>
      <c r="C3" s="198"/>
      <c r="D3" s="198"/>
      <c r="E3" s="198"/>
      <c r="F3" s="198"/>
      <c r="G3" s="198"/>
      <c r="H3" s="198"/>
      <c r="I3" s="198"/>
      <c r="J3" s="864" t="s">
        <v>266</v>
      </c>
      <c r="K3" s="864" t="s">
        <v>51</v>
      </c>
      <c r="L3" s="864" t="s">
        <v>266</v>
      </c>
      <c r="M3" s="864" t="s">
        <v>51</v>
      </c>
      <c r="N3" s="864" t="s">
        <v>266</v>
      </c>
      <c r="O3" s="864" t="s">
        <v>51</v>
      </c>
      <c r="P3" s="864" t="s">
        <v>266</v>
      </c>
      <c r="Q3" s="864" t="s">
        <v>51</v>
      </c>
      <c r="R3" s="864" t="s">
        <v>266</v>
      </c>
      <c r="S3" s="864" t="s">
        <v>51</v>
      </c>
      <c r="T3" s="206"/>
      <c r="U3" s="207"/>
      <c r="V3" s="85"/>
      <c r="W3" s="85"/>
      <c r="X3" s="85"/>
      <c r="Y3" s="85"/>
      <c r="Z3" s="85"/>
      <c r="AA3" s="85"/>
      <c r="AB3" s="85"/>
      <c r="AC3" s="85"/>
      <c r="AD3" s="85"/>
      <c r="AE3" s="85"/>
      <c r="AF3" s="85"/>
      <c r="AG3" s="85"/>
      <c r="AH3" s="85"/>
      <c r="AI3" s="85"/>
      <c r="AJ3" s="85"/>
      <c r="AK3" s="85"/>
    </row>
    <row r="4" spans="1:53" ht="18" customHeight="1">
      <c r="A4" s="82"/>
      <c r="B4" s="293"/>
      <c r="C4" s="53"/>
      <c r="D4" s="53"/>
      <c r="E4" s="53"/>
      <c r="F4" s="53"/>
      <c r="G4" s="53"/>
      <c r="H4" s="53"/>
      <c r="I4" s="292"/>
      <c r="T4" s="206"/>
      <c r="U4" s="207"/>
      <c r="V4" s="85"/>
      <c r="W4" s="85"/>
      <c r="X4" s="85"/>
      <c r="Y4" s="85"/>
      <c r="Z4" s="85"/>
      <c r="AA4" s="85"/>
      <c r="AB4" s="85"/>
      <c r="AC4" s="85"/>
      <c r="AD4" s="85"/>
      <c r="AE4" s="85"/>
      <c r="AF4" s="85"/>
      <c r="AG4" s="85"/>
      <c r="AH4" s="85"/>
      <c r="AI4" s="85"/>
      <c r="AJ4" s="85"/>
      <c r="AK4" s="85"/>
    </row>
    <row r="5" spans="1:53" ht="18" customHeight="1">
      <c r="A5" s="82"/>
      <c r="B5" s="556" t="s">
        <v>485</v>
      </c>
      <c r="C5" s="557"/>
      <c r="D5" s="557"/>
      <c r="E5" s="557"/>
      <c r="F5" s="557"/>
      <c r="G5" s="557"/>
      <c r="H5" s="557"/>
      <c r="I5" s="558"/>
      <c r="J5" s="722"/>
      <c r="K5" s="722"/>
      <c r="L5" s="722"/>
      <c r="M5" s="722"/>
      <c r="N5" s="722"/>
      <c r="O5" s="722"/>
      <c r="P5" s="722"/>
      <c r="Q5" s="722"/>
      <c r="R5" s="722"/>
      <c r="S5" s="722"/>
      <c r="T5" s="206"/>
      <c r="U5" s="207"/>
      <c r="V5" s="85"/>
      <c r="W5" s="85"/>
      <c r="X5" s="85"/>
      <c r="Y5" s="85"/>
      <c r="Z5" s="85"/>
      <c r="AA5" s="85"/>
      <c r="AB5" s="85"/>
      <c r="AC5" s="85"/>
      <c r="AD5" s="85"/>
      <c r="AE5" s="85"/>
      <c r="AF5" s="85"/>
      <c r="AG5" s="85"/>
      <c r="AH5" s="85"/>
      <c r="AI5" s="85"/>
      <c r="AJ5" s="85"/>
      <c r="AK5" s="85"/>
    </row>
    <row r="6" spans="1:53" ht="18" customHeight="1">
      <c r="A6" s="82"/>
      <c r="B6" s="20" t="s">
        <v>486</v>
      </c>
      <c r="J6" s="465">
        <v>1</v>
      </c>
      <c r="K6" s="983">
        <v>17</v>
      </c>
      <c r="L6" s="465">
        <v>1</v>
      </c>
      <c r="M6" s="844">
        <v>17</v>
      </c>
      <c r="N6" s="465">
        <v>1</v>
      </c>
      <c r="O6" s="844">
        <v>17</v>
      </c>
      <c r="P6" s="465">
        <v>1</v>
      </c>
      <c r="Q6" s="844">
        <v>16.666666666666664</v>
      </c>
      <c r="R6" s="466">
        <v>1</v>
      </c>
      <c r="S6" s="844">
        <v>16.666666666666664</v>
      </c>
      <c r="T6" s="206"/>
      <c r="V6" s="85"/>
      <c r="W6" s="85"/>
      <c r="X6" s="85"/>
      <c r="Y6" s="85"/>
      <c r="Z6" s="85"/>
      <c r="AA6" s="85"/>
      <c r="AB6" s="85"/>
      <c r="AC6" s="85"/>
      <c r="AD6" s="85"/>
      <c r="AE6" s="85"/>
      <c r="AF6" s="85"/>
      <c r="AG6" s="85"/>
      <c r="AH6" s="85"/>
      <c r="AI6" s="85"/>
      <c r="AJ6" s="85"/>
      <c r="AK6" s="85"/>
    </row>
    <row r="7" spans="1:53" ht="18" customHeight="1">
      <c r="A7" s="82"/>
      <c r="B7" s="20" t="s">
        <v>487</v>
      </c>
      <c r="J7" s="465">
        <v>5</v>
      </c>
      <c r="K7" s="983">
        <v>83</v>
      </c>
      <c r="L7" s="465">
        <v>5</v>
      </c>
      <c r="M7" s="844">
        <v>83</v>
      </c>
      <c r="N7" s="465">
        <v>5</v>
      </c>
      <c r="O7" s="844">
        <v>83</v>
      </c>
      <c r="P7" s="465">
        <v>5</v>
      </c>
      <c r="Q7" s="844">
        <v>83.333333333333343</v>
      </c>
      <c r="R7" s="466">
        <v>5</v>
      </c>
      <c r="S7" s="844">
        <v>83.333333333333343</v>
      </c>
      <c r="T7" s="206"/>
      <c r="U7" s="207"/>
      <c r="V7" s="85"/>
      <c r="W7" s="85"/>
      <c r="X7" s="85"/>
      <c r="Y7" s="85"/>
      <c r="Z7" s="85"/>
      <c r="AA7" s="85"/>
      <c r="AB7" s="85"/>
      <c r="AC7" s="85"/>
      <c r="AD7" s="85"/>
      <c r="AE7" s="85"/>
      <c r="AF7" s="85"/>
      <c r="AG7" s="85"/>
      <c r="AH7" s="85"/>
      <c r="AI7" s="85"/>
      <c r="AJ7" s="85"/>
      <c r="AK7" s="85"/>
    </row>
    <row r="8" spans="1:53" ht="18" customHeight="1">
      <c r="A8" s="82"/>
      <c r="B8" s="556" t="s">
        <v>488</v>
      </c>
      <c r="C8" s="557"/>
      <c r="D8" s="557"/>
      <c r="E8" s="557"/>
      <c r="F8" s="557"/>
      <c r="G8" s="557"/>
      <c r="H8" s="557"/>
      <c r="I8" s="558"/>
      <c r="J8" s="731"/>
      <c r="K8" s="732"/>
      <c r="L8" s="731"/>
      <c r="M8" s="732"/>
      <c r="N8" s="731"/>
      <c r="O8" s="732"/>
      <c r="P8" s="731"/>
      <c r="Q8" s="732"/>
      <c r="R8" s="733"/>
      <c r="S8" s="734"/>
      <c r="T8" s="206"/>
      <c r="U8" s="207"/>
      <c r="V8" s="85"/>
      <c r="W8" s="85"/>
      <c r="X8" s="85"/>
      <c r="Y8" s="85"/>
      <c r="Z8" s="85"/>
      <c r="AA8" s="85"/>
      <c r="AB8" s="85"/>
      <c r="AC8" s="85"/>
      <c r="AD8" s="85"/>
      <c r="AE8" s="85"/>
      <c r="AF8" s="85"/>
      <c r="AG8" s="85"/>
      <c r="AH8" s="85"/>
      <c r="AI8" s="85"/>
      <c r="AJ8" s="85"/>
      <c r="AK8" s="85"/>
    </row>
    <row r="9" spans="1:53" ht="18" customHeight="1">
      <c r="A9" s="82"/>
      <c r="B9" s="20" t="s">
        <v>489</v>
      </c>
      <c r="J9" s="465">
        <v>0</v>
      </c>
      <c r="K9" s="844">
        <v>0</v>
      </c>
      <c r="L9" s="465">
        <v>0</v>
      </c>
      <c r="M9" s="844">
        <v>0</v>
      </c>
      <c r="N9" s="465">
        <v>0</v>
      </c>
      <c r="O9" s="844">
        <v>0</v>
      </c>
      <c r="P9" s="465">
        <v>0</v>
      </c>
      <c r="Q9" s="844">
        <v>0</v>
      </c>
      <c r="R9" s="466">
        <v>0</v>
      </c>
      <c r="S9" s="844">
        <v>0</v>
      </c>
      <c r="T9" s="206"/>
      <c r="U9" s="207"/>
      <c r="V9" s="85"/>
      <c r="W9" s="85"/>
      <c r="X9" s="85"/>
      <c r="Y9" s="85"/>
      <c r="Z9" s="85"/>
      <c r="AA9" s="85"/>
      <c r="AB9" s="85"/>
      <c r="AC9" s="85"/>
      <c r="AD9" s="85"/>
      <c r="AE9" s="85"/>
      <c r="AF9" s="85"/>
      <c r="AG9" s="85"/>
      <c r="AH9" s="85"/>
      <c r="AI9" s="85"/>
      <c r="AJ9" s="85"/>
      <c r="AK9" s="85"/>
    </row>
    <row r="10" spans="1:53" ht="18" customHeight="1">
      <c r="A10" s="82"/>
      <c r="B10" s="20" t="s">
        <v>490</v>
      </c>
      <c r="J10" s="465">
        <v>2</v>
      </c>
      <c r="K10" s="844">
        <v>33</v>
      </c>
      <c r="L10" s="465">
        <v>2</v>
      </c>
      <c r="M10" s="844">
        <v>33</v>
      </c>
      <c r="N10" s="465">
        <v>2</v>
      </c>
      <c r="O10" s="844">
        <v>33</v>
      </c>
      <c r="P10" s="465">
        <v>2</v>
      </c>
      <c r="Q10" s="844">
        <v>33.333333333333329</v>
      </c>
      <c r="R10" s="466">
        <v>1</v>
      </c>
      <c r="S10" s="844">
        <f>(1/6)*100</f>
        <v>16.666666666666664</v>
      </c>
      <c r="T10" s="134"/>
      <c r="U10" s="100"/>
      <c r="V10" s="85"/>
      <c r="W10" s="85"/>
      <c r="X10" s="85"/>
      <c r="Y10" s="85"/>
      <c r="Z10" s="85"/>
      <c r="AA10" s="85"/>
      <c r="AB10" s="85"/>
      <c r="AC10" s="85"/>
      <c r="AD10" s="85"/>
      <c r="AE10" s="85"/>
      <c r="AF10" s="85"/>
      <c r="AG10" s="85"/>
      <c r="AH10" s="85"/>
      <c r="AI10" s="85"/>
      <c r="AJ10" s="85"/>
      <c r="AK10" s="85"/>
    </row>
    <row r="11" spans="1:53" ht="18" customHeight="1">
      <c r="A11" s="82"/>
      <c r="B11" s="20" t="s">
        <v>491</v>
      </c>
      <c r="J11" s="465">
        <v>4</v>
      </c>
      <c r="K11" s="844">
        <v>67</v>
      </c>
      <c r="L11" s="465">
        <v>4</v>
      </c>
      <c r="M11" s="844">
        <v>67</v>
      </c>
      <c r="N11" s="465">
        <v>4</v>
      </c>
      <c r="O11" s="844">
        <v>67</v>
      </c>
      <c r="P11" s="465">
        <v>4</v>
      </c>
      <c r="Q11" s="844">
        <v>66.666666666666657</v>
      </c>
      <c r="R11" s="467">
        <v>5</v>
      </c>
      <c r="S11" s="844">
        <f>(5/6)*100</f>
        <v>83.333333333333343</v>
      </c>
      <c r="T11" s="134"/>
      <c r="U11" s="85"/>
      <c r="V11" s="85"/>
      <c r="W11" s="85"/>
      <c r="X11" s="85"/>
      <c r="Y11" s="85"/>
      <c r="Z11" s="85"/>
      <c r="AA11" s="85"/>
      <c r="AB11" s="85"/>
      <c r="AC11" s="85"/>
      <c r="AD11" s="85"/>
      <c r="AE11" s="85"/>
      <c r="AF11" s="85"/>
      <c r="AG11" s="85"/>
      <c r="AH11" s="85"/>
      <c r="AI11" s="85"/>
      <c r="AJ11" s="85"/>
      <c r="AK11" s="85"/>
    </row>
    <row r="12" spans="1:53" ht="18" customHeight="1">
      <c r="A12" s="82"/>
      <c r="B12" s="556" t="s">
        <v>492</v>
      </c>
      <c r="C12" s="557"/>
      <c r="D12" s="557"/>
      <c r="E12" s="557"/>
      <c r="F12" s="557"/>
      <c r="G12" s="557"/>
      <c r="H12" s="557"/>
      <c r="I12" s="558"/>
      <c r="J12" s="731"/>
      <c r="K12" s="732"/>
      <c r="L12" s="731"/>
      <c r="M12" s="732"/>
      <c r="N12" s="731"/>
      <c r="O12" s="732"/>
      <c r="P12" s="731"/>
      <c r="Q12" s="732"/>
      <c r="R12" s="733"/>
      <c r="S12" s="734"/>
      <c r="T12" s="134"/>
      <c r="U12" s="85"/>
      <c r="V12" s="85"/>
      <c r="W12" s="85"/>
      <c r="X12" s="85"/>
      <c r="Y12" s="85"/>
      <c r="Z12" s="85"/>
      <c r="AA12" s="85"/>
      <c r="AB12" s="85"/>
      <c r="AC12" s="85"/>
      <c r="AD12" s="85"/>
      <c r="AE12" s="85"/>
      <c r="AF12" s="85"/>
      <c r="AG12" s="85"/>
      <c r="AH12" s="85"/>
      <c r="AI12" s="85"/>
      <c r="AJ12" s="85"/>
      <c r="AK12" s="85"/>
    </row>
    <row r="13" spans="1:53" ht="18" customHeight="1">
      <c r="A13" s="82"/>
      <c r="B13" s="20" t="s">
        <v>493</v>
      </c>
      <c r="J13" s="465">
        <v>4</v>
      </c>
      <c r="K13" s="844">
        <v>67</v>
      </c>
      <c r="L13" s="465">
        <v>4</v>
      </c>
      <c r="M13" s="844">
        <v>67</v>
      </c>
      <c r="N13" s="465">
        <v>5</v>
      </c>
      <c r="O13" s="844">
        <v>83.333333333333343</v>
      </c>
      <c r="P13" s="465">
        <v>5</v>
      </c>
      <c r="Q13" s="844">
        <v>83.333333333333343</v>
      </c>
      <c r="R13" s="466">
        <v>5</v>
      </c>
      <c r="S13" s="844">
        <v>83.333333333333343</v>
      </c>
      <c r="T13" s="134"/>
      <c r="U13" s="85"/>
      <c r="V13" s="85"/>
      <c r="W13" s="85"/>
      <c r="X13" s="85"/>
      <c r="Y13" s="85"/>
      <c r="Z13" s="85"/>
      <c r="AA13" s="85"/>
      <c r="AB13" s="85"/>
      <c r="AC13" s="85"/>
      <c r="AD13" s="85"/>
      <c r="AE13" s="85"/>
      <c r="AF13" s="85"/>
      <c r="AG13" s="85"/>
      <c r="AH13" s="85"/>
      <c r="AI13" s="85"/>
      <c r="AJ13" s="85"/>
      <c r="AK13" s="85"/>
    </row>
    <row r="14" spans="1:53" ht="18" customHeight="1">
      <c r="A14" s="82"/>
      <c r="B14" s="20" t="s">
        <v>494</v>
      </c>
      <c r="J14" s="465">
        <v>2</v>
      </c>
      <c r="K14" s="844">
        <v>33</v>
      </c>
      <c r="L14" s="465">
        <v>2</v>
      </c>
      <c r="M14" s="844">
        <v>33</v>
      </c>
      <c r="N14" s="465">
        <v>1</v>
      </c>
      <c r="O14" s="844">
        <v>16.666666666666664</v>
      </c>
      <c r="P14" s="465">
        <v>1</v>
      </c>
      <c r="Q14" s="844">
        <v>16.666666666666664</v>
      </c>
      <c r="R14" s="466">
        <v>1</v>
      </c>
      <c r="S14" s="844">
        <v>16.666666666666664</v>
      </c>
      <c r="T14" s="134"/>
      <c r="U14" s="85"/>
      <c r="V14" s="85"/>
      <c r="W14" s="85"/>
      <c r="X14" s="85"/>
      <c r="Y14" s="85"/>
      <c r="Z14" s="85"/>
      <c r="AA14" s="85"/>
      <c r="AB14" s="85"/>
      <c r="AC14" s="85"/>
      <c r="AD14" s="85"/>
      <c r="AE14" s="85"/>
      <c r="AF14" s="85"/>
      <c r="AG14" s="85"/>
      <c r="AH14" s="85"/>
      <c r="AI14" s="85"/>
      <c r="AJ14" s="85"/>
      <c r="AK14" s="85"/>
    </row>
    <row r="15" spans="1:53" ht="18" customHeight="1">
      <c r="A15" s="82"/>
      <c r="B15" s="20" t="s">
        <v>495</v>
      </c>
      <c r="J15" s="465">
        <v>6</v>
      </c>
      <c r="K15" s="844">
        <v>100</v>
      </c>
      <c r="L15" s="465">
        <v>6</v>
      </c>
      <c r="M15" s="844">
        <v>100</v>
      </c>
      <c r="N15" s="465">
        <v>6</v>
      </c>
      <c r="O15" s="844">
        <v>100</v>
      </c>
      <c r="P15" s="465">
        <v>6</v>
      </c>
      <c r="Q15" s="844">
        <v>100</v>
      </c>
      <c r="R15" s="466">
        <v>6</v>
      </c>
      <c r="S15" s="844">
        <v>100</v>
      </c>
      <c r="T15" s="134"/>
      <c r="U15" s="85"/>
      <c r="V15" s="85"/>
      <c r="W15" s="85"/>
      <c r="X15" s="85"/>
      <c r="Y15" s="85"/>
      <c r="Z15" s="85"/>
      <c r="AA15" s="85"/>
      <c r="AB15" s="85"/>
      <c r="AC15" s="85"/>
      <c r="AD15" s="85"/>
      <c r="AE15" s="85"/>
      <c r="AF15" s="85"/>
      <c r="AG15" s="85"/>
      <c r="AH15" s="85"/>
      <c r="AI15" s="85"/>
      <c r="AJ15" s="85"/>
      <c r="AK15" s="85"/>
    </row>
    <row r="16" spans="1:53" ht="18" customHeight="1">
      <c r="A16" s="82"/>
      <c r="B16" s="128"/>
      <c r="C16" s="129"/>
      <c r="D16" s="130"/>
      <c r="E16" s="130"/>
      <c r="F16" s="130"/>
      <c r="G16" s="130"/>
      <c r="H16" s="130"/>
      <c r="I16" s="131"/>
      <c r="J16" s="90"/>
      <c r="K16" s="90"/>
      <c r="L16" s="90"/>
      <c r="M16" s="90"/>
      <c r="N16" s="90"/>
      <c r="O16" s="90"/>
      <c r="P16" s="90"/>
      <c r="Q16" s="90"/>
      <c r="R16" s="90"/>
      <c r="S16" s="90"/>
      <c r="T16" s="90"/>
      <c r="U16" s="90"/>
      <c r="V16" s="202"/>
      <c r="W16" s="203"/>
      <c r="X16" s="134"/>
      <c r="Y16" s="85"/>
      <c r="Z16" s="85"/>
      <c r="AA16" s="85"/>
      <c r="AB16" s="85"/>
      <c r="AC16" s="85"/>
      <c r="AD16" s="85"/>
      <c r="AE16" s="85"/>
      <c r="AF16" s="85"/>
      <c r="AG16" s="85"/>
      <c r="AH16" s="85"/>
      <c r="AI16" s="85"/>
      <c r="AJ16" s="85"/>
      <c r="AK16" s="85"/>
      <c r="AL16" s="85"/>
      <c r="AM16" s="85"/>
      <c r="AN16" s="85"/>
      <c r="AO16" s="85"/>
    </row>
    <row r="17" spans="1:37" ht="18" customHeight="1">
      <c r="A17" s="82"/>
      <c r="B17" s="476"/>
      <c r="C17" s="477"/>
      <c r="D17" s="478"/>
      <c r="E17" s="478"/>
      <c r="F17" s="478"/>
      <c r="G17" s="478"/>
      <c r="H17" s="478"/>
      <c r="I17" s="479"/>
      <c r="J17" s="480"/>
      <c r="K17" s="480"/>
      <c r="L17" s="480"/>
      <c r="M17" s="480"/>
      <c r="N17" s="480"/>
      <c r="O17" s="480"/>
      <c r="P17" s="480"/>
      <c r="Q17" s="480"/>
      <c r="R17" s="480"/>
      <c r="S17" s="480"/>
      <c r="T17" s="134"/>
      <c r="U17" s="85"/>
      <c r="V17" s="85"/>
      <c r="W17" s="85"/>
      <c r="X17" s="85"/>
      <c r="Y17" s="85"/>
      <c r="Z17" s="85"/>
      <c r="AA17" s="85"/>
      <c r="AB17" s="85"/>
      <c r="AC17" s="85"/>
      <c r="AD17" s="85"/>
      <c r="AE17" s="85"/>
      <c r="AF17" s="85"/>
      <c r="AG17" s="85"/>
      <c r="AH17" s="85"/>
      <c r="AI17" s="85"/>
      <c r="AJ17" s="85"/>
      <c r="AK17" s="85"/>
    </row>
    <row r="18" spans="1:37" ht="18" customHeight="1">
      <c r="A18" s="82"/>
      <c r="B18" s="947"/>
      <c r="C18" s="129"/>
      <c r="D18" s="130"/>
      <c r="E18" s="130"/>
      <c r="F18" s="130"/>
      <c r="G18" s="130"/>
      <c r="H18" s="130"/>
      <c r="I18" s="417" t="s">
        <v>15</v>
      </c>
      <c r="J18" s="1080">
        <v>2021</v>
      </c>
      <c r="K18" s="1080"/>
      <c r="L18" s="1080">
        <v>2022</v>
      </c>
      <c r="M18" s="1080"/>
      <c r="N18" s="1080">
        <v>2023</v>
      </c>
      <c r="O18" s="1080"/>
      <c r="P18" s="1080">
        <v>2024</v>
      </c>
      <c r="Q18" s="1080"/>
      <c r="R18" s="1080">
        <v>2025</v>
      </c>
      <c r="S18" s="1080"/>
      <c r="T18" s="1102"/>
      <c r="U18" s="85"/>
      <c r="V18" s="85"/>
      <c r="W18" s="85"/>
      <c r="X18" s="85"/>
      <c r="Y18" s="85"/>
      <c r="Z18" s="85"/>
      <c r="AA18" s="85"/>
      <c r="AB18" s="85"/>
      <c r="AC18" s="85"/>
      <c r="AD18" s="85"/>
      <c r="AE18" s="85"/>
      <c r="AF18" s="85"/>
      <c r="AG18" s="85"/>
      <c r="AH18" s="85"/>
      <c r="AI18" s="85"/>
      <c r="AJ18" s="85"/>
      <c r="AK18" s="85"/>
    </row>
    <row r="19" spans="1:37" ht="18" customHeight="1">
      <c r="A19" s="82"/>
      <c r="B19" s="200" t="s">
        <v>496</v>
      </c>
      <c r="C19" s="200"/>
      <c r="D19" s="200"/>
      <c r="E19" s="200"/>
      <c r="F19" s="200"/>
      <c r="G19" s="200"/>
      <c r="H19" s="200"/>
      <c r="I19" s="469"/>
      <c r="J19" s="470"/>
      <c r="K19" s="470"/>
      <c r="L19" s="470"/>
      <c r="M19" s="470"/>
      <c r="N19" s="470"/>
      <c r="O19" s="470"/>
      <c r="P19" s="470"/>
      <c r="Q19" s="470"/>
      <c r="R19" s="471"/>
      <c r="S19" s="471"/>
      <c r="T19" s="1102"/>
      <c r="U19" s="85"/>
      <c r="V19" s="85"/>
      <c r="W19" s="85"/>
      <c r="X19" s="85"/>
      <c r="Y19" s="85"/>
      <c r="Z19" s="85"/>
      <c r="AA19" s="85"/>
      <c r="AB19" s="85"/>
      <c r="AC19" s="85"/>
      <c r="AD19" s="85"/>
      <c r="AE19" s="85"/>
      <c r="AF19" s="85"/>
      <c r="AG19" s="85"/>
      <c r="AH19" s="85"/>
      <c r="AI19" s="85"/>
      <c r="AJ19" s="85"/>
      <c r="AK19" s="85"/>
    </row>
    <row r="20" spans="1:37" s="53" customFormat="1" ht="18" customHeight="1">
      <c r="A20" s="474"/>
      <c r="B20" s="291"/>
      <c r="C20" s="291"/>
      <c r="D20" s="291"/>
      <c r="E20" s="291"/>
      <c r="F20" s="291"/>
      <c r="G20" s="291"/>
      <c r="H20" s="291"/>
      <c r="I20" s="444"/>
      <c r="J20" s="724"/>
      <c r="K20" s="724"/>
      <c r="L20" s="724"/>
      <c r="M20" s="724"/>
      <c r="N20" s="724"/>
      <c r="O20" s="724"/>
      <c r="P20" s="724"/>
      <c r="Q20" s="724"/>
      <c r="R20" s="725"/>
      <c r="S20" s="725"/>
      <c r="T20" s="603"/>
      <c r="U20" s="463"/>
      <c r="V20" s="463"/>
      <c r="W20" s="463"/>
      <c r="X20" s="463"/>
      <c r="Y20" s="463"/>
      <c r="Z20" s="463"/>
      <c r="AA20" s="463"/>
      <c r="AB20" s="463"/>
      <c r="AC20" s="463"/>
      <c r="AD20" s="463"/>
      <c r="AE20" s="463"/>
      <c r="AF20" s="463"/>
      <c r="AG20" s="463"/>
      <c r="AH20" s="463"/>
      <c r="AI20" s="463"/>
      <c r="AJ20" s="463"/>
      <c r="AK20" s="463"/>
    </row>
    <row r="21" spans="1:37" s="72" customFormat="1" ht="18" customHeight="1">
      <c r="A21" s="82"/>
      <c r="B21" s="726" t="s">
        <v>497</v>
      </c>
      <c r="C21" s="726"/>
      <c r="D21" s="726"/>
      <c r="E21" s="726"/>
      <c r="F21" s="726"/>
      <c r="G21" s="726"/>
      <c r="H21" s="726"/>
      <c r="I21" s="726"/>
      <c r="J21" s="735"/>
      <c r="K21" s="735"/>
      <c r="L21" s="735"/>
      <c r="M21" s="735"/>
      <c r="N21" s="735"/>
      <c r="O21" s="735"/>
      <c r="P21" s="735"/>
      <c r="Q21" s="735"/>
      <c r="R21" s="735"/>
      <c r="S21" s="735"/>
      <c r="T21" s="1092"/>
      <c r="U21" s="1092"/>
      <c r="V21" s="1092"/>
      <c r="W21" s="85"/>
      <c r="X21" s="85"/>
      <c r="Y21" s="85"/>
      <c r="Z21" s="85"/>
      <c r="AA21" s="85"/>
      <c r="AB21" s="85"/>
      <c r="AC21" s="85"/>
      <c r="AD21" s="85"/>
      <c r="AE21" s="85"/>
      <c r="AF21" s="85"/>
      <c r="AG21" s="85"/>
      <c r="AH21" s="85"/>
      <c r="AI21" s="85"/>
      <c r="AJ21" s="85"/>
      <c r="AK21" s="85"/>
    </row>
    <row r="22" spans="1:37" ht="18" customHeight="1">
      <c r="A22" s="82"/>
      <c r="B22" s="134" t="s">
        <v>486</v>
      </c>
      <c r="C22" s="134"/>
      <c r="D22" s="131"/>
      <c r="E22" s="131"/>
      <c r="F22" s="131"/>
      <c r="G22" s="131"/>
      <c r="H22" s="131"/>
      <c r="I22" s="90" t="s">
        <v>266</v>
      </c>
      <c r="J22" s="1081">
        <v>81</v>
      </c>
      <c r="K22" s="1081"/>
      <c r="L22" s="1076">
        <v>104</v>
      </c>
      <c r="M22" s="1076"/>
      <c r="N22" s="1076">
        <v>115</v>
      </c>
      <c r="O22" s="1076"/>
      <c r="P22" s="1076">
        <v>128</v>
      </c>
      <c r="Q22" s="1076"/>
      <c r="R22" s="1090">
        <v>145</v>
      </c>
      <c r="S22" s="1090"/>
      <c r="T22" s="1092"/>
      <c r="U22" s="1092"/>
      <c r="V22" s="1092"/>
      <c r="W22" s="85"/>
      <c r="X22" s="85"/>
      <c r="Y22" s="85"/>
      <c r="Z22" s="85"/>
      <c r="AA22" s="85"/>
      <c r="AB22" s="85"/>
      <c r="AC22" s="85"/>
      <c r="AD22" s="85"/>
      <c r="AE22" s="85"/>
      <c r="AF22" s="85"/>
      <c r="AG22" s="85"/>
      <c r="AH22" s="85"/>
      <c r="AI22" s="85"/>
      <c r="AJ22" s="85"/>
      <c r="AK22" s="85"/>
    </row>
    <row r="23" spans="1:37" ht="18" customHeight="1">
      <c r="A23" s="82"/>
      <c r="B23" s="134" t="s">
        <v>487</v>
      </c>
      <c r="C23" s="134"/>
      <c r="D23" s="67"/>
      <c r="E23" s="67"/>
      <c r="F23" s="67"/>
      <c r="G23" s="67"/>
      <c r="H23" s="67"/>
      <c r="I23" s="122" t="s">
        <v>266</v>
      </c>
      <c r="J23" s="1081">
        <v>330</v>
      </c>
      <c r="K23" s="1081"/>
      <c r="L23" s="1081">
        <v>361</v>
      </c>
      <c r="M23" s="1081"/>
      <c r="N23" s="1081">
        <v>355</v>
      </c>
      <c r="O23" s="1081"/>
      <c r="P23" s="1081">
        <v>400</v>
      </c>
      <c r="Q23" s="1081"/>
      <c r="R23" s="1090">
        <v>439</v>
      </c>
      <c r="S23" s="1090"/>
      <c r="T23" s="1092"/>
      <c r="U23" s="1092"/>
      <c r="V23" s="1092"/>
      <c r="W23" s="85"/>
      <c r="X23" s="85"/>
      <c r="Y23" s="85"/>
      <c r="Z23" s="85"/>
      <c r="AA23" s="85"/>
      <c r="AB23" s="85"/>
      <c r="AC23" s="85"/>
      <c r="AD23" s="85"/>
      <c r="AE23" s="85"/>
      <c r="AF23" s="85"/>
      <c r="AG23" s="85"/>
      <c r="AH23" s="85"/>
      <c r="AI23" s="85"/>
      <c r="AJ23" s="85"/>
      <c r="AK23" s="85"/>
    </row>
    <row r="24" spans="1:37" ht="18" customHeight="1">
      <c r="A24" s="82"/>
      <c r="B24" s="134" t="s">
        <v>498</v>
      </c>
      <c r="C24" s="129"/>
      <c r="D24" s="142"/>
      <c r="E24" s="142"/>
      <c r="F24" s="142"/>
      <c r="G24" s="142"/>
      <c r="H24" s="142"/>
      <c r="I24" s="122" t="s">
        <v>51</v>
      </c>
      <c r="J24" s="1079">
        <v>20</v>
      </c>
      <c r="K24" s="1079"/>
      <c r="L24" s="1084">
        <v>22</v>
      </c>
      <c r="M24" s="1084"/>
      <c r="N24" s="1079">
        <f>(115/470)*100</f>
        <v>24.468085106382979</v>
      </c>
      <c r="O24" s="1079"/>
      <c r="P24" s="1079">
        <v>24.242424242424242</v>
      </c>
      <c r="Q24" s="1079"/>
      <c r="R24" s="1079">
        <f>(+R22/R40)*100</f>
        <v>24.828767123287669</v>
      </c>
      <c r="S24" s="1079"/>
      <c r="T24" s="1092"/>
      <c r="U24" s="1092"/>
      <c r="V24" s="1092"/>
      <c r="W24" s="85"/>
      <c r="X24" s="85"/>
      <c r="Y24" s="85"/>
      <c r="Z24" s="85"/>
      <c r="AA24" s="85"/>
      <c r="AB24" s="85"/>
      <c r="AC24" s="85"/>
      <c r="AD24" s="85"/>
      <c r="AE24" s="85"/>
      <c r="AF24" s="85"/>
      <c r="AG24" s="85"/>
      <c r="AH24" s="85"/>
      <c r="AI24" s="85"/>
      <c r="AJ24" s="85"/>
      <c r="AK24" s="85"/>
    </row>
    <row r="25" spans="1:37" ht="18" customHeight="1">
      <c r="A25" s="82"/>
      <c r="C25" s="143"/>
      <c r="D25" s="144"/>
      <c r="E25" s="144"/>
      <c r="F25" s="144"/>
      <c r="G25" s="144"/>
      <c r="H25" s="144"/>
      <c r="I25" s="145"/>
      <c r="J25" s="146"/>
      <c r="K25" s="984"/>
      <c r="L25" s="146"/>
      <c r="M25" s="147"/>
      <c r="N25" s="146"/>
      <c r="O25" s="147"/>
      <c r="P25" s="146"/>
      <c r="Q25" s="147"/>
      <c r="R25" s="133"/>
      <c r="S25" s="134"/>
      <c r="T25" s="1092"/>
      <c r="U25" s="1092"/>
      <c r="V25" s="1092"/>
      <c r="W25" s="85"/>
      <c r="X25" s="85"/>
      <c r="Y25" s="85"/>
      <c r="Z25" s="85"/>
      <c r="AA25" s="85"/>
      <c r="AB25" s="85"/>
      <c r="AC25" s="85"/>
      <c r="AD25" s="85"/>
      <c r="AE25" s="85"/>
      <c r="AF25" s="85"/>
      <c r="AG25" s="85"/>
      <c r="AH25" s="85"/>
      <c r="AI25" s="85"/>
      <c r="AJ25" s="85"/>
      <c r="AK25" s="85"/>
    </row>
    <row r="26" spans="1:37" ht="18" customHeight="1">
      <c r="A26" s="82"/>
      <c r="B26" s="726" t="s">
        <v>499</v>
      </c>
      <c r="C26" s="726"/>
      <c r="D26" s="726"/>
      <c r="E26" s="726"/>
      <c r="F26" s="726"/>
      <c r="G26" s="726"/>
      <c r="H26" s="726"/>
      <c r="I26" s="726"/>
      <c r="J26" s="735"/>
      <c r="K26" s="735"/>
      <c r="L26" s="735"/>
      <c r="M26" s="735"/>
      <c r="N26" s="735"/>
      <c r="O26" s="735"/>
      <c r="P26" s="735"/>
      <c r="Q26" s="735"/>
      <c r="R26" s="735"/>
      <c r="S26" s="735"/>
      <c r="T26" s="134"/>
      <c r="U26" s="85"/>
      <c r="V26" s="85"/>
      <c r="W26" s="85"/>
      <c r="X26" s="85"/>
      <c r="Y26" s="85"/>
      <c r="Z26" s="85"/>
      <c r="AA26" s="85"/>
      <c r="AB26" s="85"/>
      <c r="AC26" s="85"/>
      <c r="AD26" s="85"/>
      <c r="AE26" s="85"/>
      <c r="AF26" s="85"/>
      <c r="AG26" s="85"/>
      <c r="AH26" s="85"/>
      <c r="AI26" s="85"/>
      <c r="AJ26" s="85"/>
      <c r="AK26" s="85"/>
    </row>
    <row r="27" spans="1:37" s="79" customFormat="1" ht="18" customHeight="1">
      <c r="A27" s="22"/>
      <c r="B27" s="129" t="s">
        <v>500</v>
      </c>
      <c r="C27" s="129"/>
      <c r="D27" s="152"/>
      <c r="E27" s="152"/>
      <c r="F27" s="152"/>
      <c r="G27" s="152"/>
      <c r="H27" s="152"/>
      <c r="I27" s="475" t="s">
        <v>266</v>
      </c>
      <c r="J27" s="1085">
        <v>394</v>
      </c>
      <c r="K27" s="1085"/>
      <c r="L27" s="1083">
        <v>448</v>
      </c>
      <c r="M27" s="1083"/>
      <c r="N27" s="1083">
        <v>453</v>
      </c>
      <c r="O27" s="1083"/>
      <c r="P27" s="1083">
        <v>510</v>
      </c>
      <c r="Q27" s="1083"/>
      <c r="R27" s="1091">
        <v>568</v>
      </c>
      <c r="S27" s="1091"/>
      <c r="T27" s="129"/>
      <c r="U27" s="94"/>
      <c r="V27" s="94"/>
      <c r="W27" s="94"/>
      <c r="X27" s="94"/>
      <c r="Y27" s="94"/>
      <c r="Z27" s="94"/>
      <c r="AA27" s="94"/>
      <c r="AB27" s="94"/>
      <c r="AC27" s="94"/>
      <c r="AD27" s="94"/>
      <c r="AE27" s="94"/>
      <c r="AF27" s="94"/>
      <c r="AG27" s="94"/>
      <c r="AH27" s="94"/>
      <c r="AI27" s="94"/>
      <c r="AJ27" s="94"/>
      <c r="AK27" s="94"/>
    </row>
    <row r="28" spans="1:37" ht="18" customHeight="1">
      <c r="A28" s="82"/>
      <c r="B28" s="134" t="s">
        <v>501</v>
      </c>
      <c r="C28" s="134"/>
      <c r="D28" s="67"/>
      <c r="E28" s="67"/>
      <c r="F28" s="67"/>
      <c r="G28" s="67"/>
      <c r="H28" s="67"/>
      <c r="I28" s="122" t="s">
        <v>51</v>
      </c>
      <c r="J28" s="1079">
        <v>78</v>
      </c>
      <c r="K28" s="1079"/>
      <c r="L28" s="1079">
        <v>78</v>
      </c>
      <c r="M28" s="1079"/>
      <c r="N28" s="1079">
        <v>75.744680851063791</v>
      </c>
      <c r="O28" s="1079"/>
      <c r="P28" s="1079">
        <v>77.462121212121204</v>
      </c>
      <c r="Q28" s="1079"/>
      <c r="R28" s="1079">
        <f>(446/$R$40)*100</f>
        <v>76.369863013698634</v>
      </c>
      <c r="S28" s="1079"/>
      <c r="T28" s="134"/>
      <c r="U28" s="85"/>
      <c r="V28" s="85"/>
      <c r="W28" s="85"/>
      <c r="X28" s="85"/>
      <c r="Y28" s="85"/>
      <c r="Z28" s="85"/>
      <c r="AA28" s="85"/>
      <c r="AB28" s="85"/>
      <c r="AC28" s="85"/>
      <c r="AD28" s="85"/>
      <c r="AE28" s="85"/>
      <c r="AF28" s="85"/>
      <c r="AG28" s="85"/>
      <c r="AH28" s="85"/>
      <c r="AI28" s="85"/>
      <c r="AJ28" s="85"/>
      <c r="AK28" s="85"/>
    </row>
    <row r="29" spans="1:37" ht="18" customHeight="1">
      <c r="A29" s="82"/>
      <c r="B29" s="134" t="s">
        <v>502</v>
      </c>
      <c r="C29" s="134"/>
      <c r="D29" s="67"/>
      <c r="E29" s="67"/>
      <c r="F29" s="67"/>
      <c r="G29" s="67"/>
      <c r="H29" s="67"/>
      <c r="I29" s="122" t="s">
        <v>51</v>
      </c>
      <c r="J29" s="1079">
        <v>18</v>
      </c>
      <c r="K29" s="1079"/>
      <c r="L29" s="1079">
        <v>18</v>
      </c>
      <c r="M29" s="1079"/>
      <c r="N29" s="1079">
        <v>19.5744680851064</v>
      </c>
      <c r="O29" s="1079"/>
      <c r="P29" s="1079">
        <v>18.560606060606098</v>
      </c>
      <c r="Q29" s="1079"/>
      <c r="R29" s="1079">
        <f>(114/R40)*100</f>
        <v>19.520547945205479</v>
      </c>
      <c r="S29" s="1079"/>
      <c r="T29" s="134"/>
      <c r="U29" s="843"/>
      <c r="V29" s="85"/>
      <c r="W29" s="85"/>
      <c r="X29" s="85"/>
      <c r="Y29" s="85"/>
      <c r="Z29" s="85"/>
      <c r="AA29" s="85"/>
      <c r="AB29" s="85"/>
      <c r="AC29" s="85"/>
      <c r="AD29" s="85"/>
      <c r="AE29" s="85"/>
      <c r="AF29" s="85"/>
      <c r="AG29" s="85"/>
      <c r="AH29" s="85"/>
      <c r="AI29" s="85"/>
      <c r="AJ29" s="85"/>
      <c r="AK29" s="85"/>
    </row>
    <row r="30" spans="1:37" ht="18" customHeight="1">
      <c r="A30" s="82"/>
      <c r="B30" s="134" t="s">
        <v>503</v>
      </c>
      <c r="C30" s="134"/>
      <c r="D30" s="67"/>
      <c r="E30" s="67"/>
      <c r="F30" s="67"/>
      <c r="G30" s="67"/>
      <c r="H30" s="67"/>
      <c r="I30" s="122" t="s">
        <v>51</v>
      </c>
      <c r="J30" s="1086" t="s">
        <v>504</v>
      </c>
      <c r="K30" s="1086"/>
      <c r="L30" s="1086" t="s">
        <v>504</v>
      </c>
      <c r="M30" s="1086"/>
      <c r="N30" s="1079">
        <v>1.0638297872340399</v>
      </c>
      <c r="O30" s="1079"/>
      <c r="P30" s="1079">
        <v>0.56818181818181801</v>
      </c>
      <c r="Q30" s="1079"/>
      <c r="R30" s="1079">
        <f>(8/R40)*100</f>
        <v>1.3698630136986301</v>
      </c>
      <c r="S30" s="1079"/>
      <c r="T30" s="134"/>
      <c r="U30" s="85"/>
      <c r="V30" s="85"/>
      <c r="W30" s="85"/>
      <c r="X30" s="85"/>
      <c r="Y30" s="85"/>
      <c r="Z30" s="85"/>
      <c r="AA30" s="85"/>
      <c r="AB30" s="85"/>
      <c r="AC30" s="85"/>
      <c r="AD30" s="85"/>
      <c r="AE30" s="85"/>
      <c r="AF30" s="85"/>
      <c r="AG30" s="85"/>
      <c r="AH30" s="85"/>
      <c r="AI30" s="85"/>
      <c r="AJ30" s="85"/>
      <c r="AK30" s="85"/>
    </row>
    <row r="31" spans="1:37" s="79" customFormat="1" ht="18" customHeight="1">
      <c r="A31" s="22"/>
      <c r="B31" s="129" t="s">
        <v>505</v>
      </c>
      <c r="C31" s="129"/>
      <c r="D31" s="142"/>
      <c r="E31" s="142"/>
      <c r="F31" s="142"/>
      <c r="G31" s="142"/>
      <c r="H31" s="142"/>
      <c r="I31" s="473" t="s">
        <v>266</v>
      </c>
      <c r="J31" s="1077" t="s">
        <v>504</v>
      </c>
      <c r="K31" s="1077"/>
      <c r="L31" s="1077" t="s">
        <v>504</v>
      </c>
      <c r="M31" s="1077"/>
      <c r="N31" s="1078" t="s">
        <v>504</v>
      </c>
      <c r="O31" s="1078"/>
      <c r="P31" s="1078" t="s">
        <v>504</v>
      </c>
      <c r="Q31" s="1078"/>
      <c r="R31" s="1091">
        <v>4</v>
      </c>
      <c r="S31" s="1091"/>
      <c r="T31" s="129"/>
      <c r="U31" s="94"/>
      <c r="V31" s="94"/>
      <c r="W31" s="94"/>
      <c r="X31" s="94"/>
      <c r="Y31" s="94"/>
      <c r="Z31" s="94"/>
      <c r="AA31" s="94"/>
      <c r="AB31" s="94"/>
      <c r="AC31" s="94"/>
      <c r="AD31" s="94"/>
      <c r="AE31" s="94"/>
      <c r="AF31" s="94"/>
      <c r="AG31" s="94"/>
      <c r="AH31" s="94"/>
      <c r="AI31" s="94"/>
      <c r="AJ31" s="94"/>
      <c r="AK31" s="94"/>
    </row>
    <row r="32" spans="1:37" ht="18" customHeight="1">
      <c r="A32" s="82"/>
      <c r="B32" s="134" t="s">
        <v>505</v>
      </c>
      <c r="C32" s="134"/>
      <c r="D32" s="67"/>
      <c r="E32" s="67"/>
      <c r="F32" s="67"/>
      <c r="G32" s="67"/>
      <c r="H32" s="67"/>
      <c r="I32" s="122" t="s">
        <v>51</v>
      </c>
      <c r="J32" s="1103" t="s">
        <v>504</v>
      </c>
      <c r="K32" s="1103"/>
      <c r="L32" s="1103" t="s">
        <v>504</v>
      </c>
      <c r="M32" s="1103"/>
      <c r="N32" s="1103" t="s">
        <v>504</v>
      </c>
      <c r="O32" s="1103"/>
      <c r="P32" s="1103" t="s">
        <v>504</v>
      </c>
      <c r="Q32" s="1103"/>
      <c r="R32" s="1079">
        <f>(4/R40)*100</f>
        <v>0.68493150684931503</v>
      </c>
      <c r="S32" s="1079"/>
      <c r="T32" s="134"/>
      <c r="U32" s="85"/>
      <c r="V32" s="85"/>
      <c r="W32" s="85"/>
      <c r="X32" s="85"/>
      <c r="Y32" s="85"/>
      <c r="Z32" s="85"/>
      <c r="AA32" s="85"/>
      <c r="AB32" s="85"/>
      <c r="AC32" s="85"/>
      <c r="AD32" s="85"/>
      <c r="AE32" s="85"/>
      <c r="AF32" s="85"/>
      <c r="AG32" s="85"/>
      <c r="AH32" s="85"/>
      <c r="AI32" s="85"/>
      <c r="AJ32" s="85"/>
      <c r="AK32" s="85"/>
    </row>
    <row r="33" spans="1:37" s="79" customFormat="1" ht="18" customHeight="1">
      <c r="A33" s="22"/>
      <c r="B33" s="129" t="s">
        <v>506</v>
      </c>
      <c r="C33" s="129"/>
      <c r="D33" s="142"/>
      <c r="E33" s="142"/>
      <c r="F33" s="142"/>
      <c r="G33" s="142"/>
      <c r="H33" s="142"/>
      <c r="I33" s="473" t="s">
        <v>266</v>
      </c>
      <c r="J33" s="1085">
        <v>17</v>
      </c>
      <c r="K33" s="1085"/>
      <c r="L33" s="1085">
        <v>17</v>
      </c>
      <c r="M33" s="1085"/>
      <c r="N33" s="1085">
        <v>17</v>
      </c>
      <c r="O33" s="1085"/>
      <c r="P33" s="1085">
        <v>18</v>
      </c>
      <c r="Q33" s="1085"/>
      <c r="R33" s="1091">
        <v>12</v>
      </c>
      <c r="S33" s="1091"/>
      <c r="T33" s="129"/>
      <c r="U33" s="94"/>
      <c r="V33" s="94"/>
      <c r="W33" s="94"/>
      <c r="X33" s="94"/>
      <c r="Y33" s="94"/>
      <c r="Z33" s="94"/>
      <c r="AA33" s="94"/>
      <c r="AB33" s="94"/>
      <c r="AC33" s="94"/>
      <c r="AD33" s="94"/>
      <c r="AE33" s="94"/>
      <c r="AF33" s="94"/>
      <c r="AG33" s="94"/>
      <c r="AH33" s="94"/>
      <c r="AI33" s="94"/>
      <c r="AJ33" s="94"/>
      <c r="AK33" s="94"/>
    </row>
    <row r="34" spans="1:37" ht="18" customHeight="1">
      <c r="A34" s="82"/>
      <c r="B34" s="134" t="s">
        <v>506</v>
      </c>
      <c r="C34" s="134"/>
      <c r="D34" s="131"/>
      <c r="E34" s="131"/>
      <c r="F34" s="131"/>
      <c r="G34" s="131"/>
      <c r="H34" s="131"/>
      <c r="I34" s="122" t="s">
        <v>51</v>
      </c>
      <c r="J34" s="1079">
        <v>4</v>
      </c>
      <c r="K34" s="1079"/>
      <c r="L34" s="1079">
        <v>4</v>
      </c>
      <c r="M34" s="1079"/>
      <c r="N34" s="1079">
        <v>3.6170212765957444</v>
      </c>
      <c r="O34" s="1079"/>
      <c r="P34" s="1079">
        <v>3.4090909090909101</v>
      </c>
      <c r="Q34" s="1079"/>
      <c r="R34" s="1079">
        <f>(12/R40)*100</f>
        <v>2.054794520547945</v>
      </c>
      <c r="S34" s="1079"/>
      <c r="T34" s="134"/>
      <c r="U34" s="85"/>
      <c r="V34" s="85"/>
      <c r="W34" s="85"/>
      <c r="X34" s="85"/>
      <c r="Y34" s="85"/>
      <c r="Z34" s="85"/>
      <c r="AA34" s="85"/>
      <c r="AB34" s="85"/>
      <c r="AC34" s="85"/>
      <c r="AD34" s="85"/>
      <c r="AE34" s="85"/>
      <c r="AF34" s="85"/>
      <c r="AG34" s="85"/>
      <c r="AH34" s="85"/>
      <c r="AI34" s="85"/>
      <c r="AJ34" s="85"/>
      <c r="AK34" s="85"/>
    </row>
    <row r="35" spans="1:37" ht="18" customHeight="1">
      <c r="A35" s="82"/>
      <c r="B35" s="134"/>
      <c r="C35" s="134"/>
      <c r="D35" s="131"/>
      <c r="E35" s="131"/>
      <c r="F35" s="131"/>
      <c r="G35" s="131"/>
      <c r="H35" s="131"/>
      <c r="I35" s="90"/>
      <c r="J35" s="484"/>
      <c r="K35" s="484"/>
      <c r="L35" s="484"/>
      <c r="M35" s="90"/>
      <c r="N35" s="484"/>
      <c r="O35" s="90"/>
      <c r="P35" s="484"/>
      <c r="Q35" s="90"/>
      <c r="R35" s="202"/>
      <c r="S35" s="134"/>
      <c r="T35" s="134"/>
      <c r="U35" s="85"/>
      <c r="V35" s="85"/>
      <c r="W35" s="85"/>
      <c r="X35" s="85"/>
      <c r="Y35" s="85"/>
      <c r="Z35" s="85"/>
      <c r="AA35" s="85"/>
      <c r="AB35" s="85"/>
      <c r="AC35" s="85"/>
      <c r="AD35" s="85"/>
      <c r="AE35" s="85"/>
      <c r="AF35" s="85"/>
      <c r="AG35" s="85"/>
      <c r="AH35" s="85"/>
      <c r="AI35" s="85"/>
      <c r="AJ35" s="85"/>
      <c r="AK35" s="85"/>
    </row>
    <row r="36" spans="1:37" ht="18" customHeight="1">
      <c r="A36" s="82"/>
      <c r="B36" s="726" t="s">
        <v>507</v>
      </c>
      <c r="C36" s="726"/>
      <c r="D36" s="726"/>
      <c r="E36" s="726"/>
      <c r="F36" s="726"/>
      <c r="G36" s="726"/>
      <c r="H36" s="726"/>
      <c r="I36" s="736"/>
      <c r="J36" s="736"/>
      <c r="K36" s="736"/>
      <c r="L36" s="736"/>
      <c r="M36" s="736"/>
      <c r="N36" s="736"/>
      <c r="O36" s="736"/>
      <c r="P36" s="736"/>
      <c r="Q36" s="736"/>
      <c r="R36" s="736"/>
      <c r="S36" s="736"/>
      <c r="T36" s="134"/>
      <c r="U36" s="85"/>
      <c r="V36" s="85"/>
      <c r="W36" s="85"/>
      <c r="X36" s="85"/>
      <c r="Y36" s="85"/>
      <c r="Z36" s="85"/>
      <c r="AA36" s="85"/>
      <c r="AB36" s="85"/>
      <c r="AC36" s="85"/>
      <c r="AD36" s="85"/>
      <c r="AE36" s="85"/>
      <c r="AF36" s="85"/>
      <c r="AG36" s="85"/>
      <c r="AH36" s="85"/>
      <c r="AI36" s="85"/>
      <c r="AJ36" s="85"/>
      <c r="AK36" s="85"/>
    </row>
    <row r="37" spans="1:37" ht="18" customHeight="1">
      <c r="A37" s="82"/>
      <c r="B37" s="134" t="s">
        <v>500</v>
      </c>
      <c r="C37" s="134"/>
      <c r="D37" s="67"/>
      <c r="E37" s="67"/>
      <c r="F37" s="67"/>
      <c r="G37" s="67"/>
      <c r="H37" s="67"/>
      <c r="I37" s="122" t="s">
        <v>51</v>
      </c>
      <c r="J37" s="1079">
        <v>94</v>
      </c>
      <c r="K37" s="1079"/>
      <c r="L37" s="1079">
        <v>93</v>
      </c>
      <c r="M37" s="1079"/>
      <c r="N37" s="1079">
        <v>92.484342379958292</v>
      </c>
      <c r="O37" s="1079"/>
      <c r="P37" s="1079">
        <v>94.318181818181799</v>
      </c>
      <c r="Q37" s="1079"/>
      <c r="R37" s="1079">
        <f>(554/584)*100</f>
        <v>94.863013698630141</v>
      </c>
      <c r="S37" s="1079"/>
      <c r="T37" s="134"/>
      <c r="U37" s="85"/>
      <c r="V37" s="85"/>
      <c r="W37" s="85"/>
      <c r="X37" s="85"/>
      <c r="Y37" s="85"/>
      <c r="Z37" s="85"/>
      <c r="AA37" s="85"/>
      <c r="AB37" s="85"/>
      <c r="AC37" s="85"/>
      <c r="AD37" s="85"/>
      <c r="AE37" s="85"/>
      <c r="AF37" s="85"/>
      <c r="AG37" s="85"/>
      <c r="AH37" s="85"/>
      <c r="AI37" s="85"/>
      <c r="AJ37" s="85"/>
      <c r="AK37" s="85"/>
    </row>
    <row r="38" spans="1:37" ht="18" customHeight="1">
      <c r="A38" s="82"/>
      <c r="B38" s="134" t="s">
        <v>508</v>
      </c>
      <c r="C38" s="134"/>
      <c r="D38" s="67"/>
      <c r="E38" s="67"/>
      <c r="F38" s="67"/>
      <c r="G38" s="67"/>
      <c r="H38" s="67"/>
      <c r="I38" s="122" t="s">
        <v>51</v>
      </c>
      <c r="J38" s="1079">
        <v>6</v>
      </c>
      <c r="K38" s="1079"/>
      <c r="L38" s="1079">
        <v>7.0000000000000009</v>
      </c>
      <c r="M38" s="1079"/>
      <c r="N38" s="1079">
        <v>7.5156576200417504</v>
      </c>
      <c r="O38" s="1079"/>
      <c r="P38" s="1079">
        <v>5.6818181818181799</v>
      </c>
      <c r="Q38" s="1079"/>
      <c r="R38" s="1079">
        <f>(30/584)*100</f>
        <v>5.1369863013698627</v>
      </c>
      <c r="S38" s="1079"/>
      <c r="T38" s="134"/>
      <c r="U38" s="85"/>
      <c r="V38" s="85"/>
      <c r="W38" s="85"/>
      <c r="X38" s="85"/>
      <c r="Y38" s="85"/>
      <c r="Z38" s="85"/>
      <c r="AA38" s="85"/>
      <c r="AB38" s="85"/>
      <c r="AC38" s="85"/>
      <c r="AD38" s="85"/>
      <c r="AE38" s="85"/>
      <c r="AF38" s="85"/>
      <c r="AG38" s="85"/>
      <c r="AH38" s="85"/>
      <c r="AI38" s="85"/>
      <c r="AJ38" s="85"/>
      <c r="AK38" s="85"/>
    </row>
    <row r="39" spans="1:37" s="72" customFormat="1" ht="18" customHeight="1">
      <c r="A39" s="82"/>
      <c r="C39" s="136"/>
      <c r="D39" s="145"/>
      <c r="E39" s="145"/>
      <c r="F39" s="145"/>
      <c r="G39" s="145"/>
      <c r="H39" s="145"/>
      <c r="I39" s="145"/>
      <c r="J39" s="147"/>
      <c r="K39" s="147"/>
      <c r="L39" s="146"/>
      <c r="M39" s="146"/>
      <c r="N39" s="146"/>
      <c r="O39" s="146"/>
      <c r="P39" s="146"/>
      <c r="Q39" s="146"/>
      <c r="R39" s="133"/>
      <c r="S39" s="134"/>
      <c r="T39" s="208"/>
      <c r="U39" s="85"/>
      <c r="V39" s="85"/>
      <c r="W39" s="85"/>
      <c r="X39" s="85"/>
      <c r="Y39" s="85"/>
      <c r="Z39" s="85"/>
      <c r="AA39" s="85"/>
      <c r="AB39" s="85"/>
      <c r="AC39" s="85"/>
      <c r="AD39" s="85"/>
      <c r="AE39" s="85"/>
      <c r="AF39" s="85"/>
      <c r="AG39" s="85"/>
      <c r="AH39" s="85"/>
      <c r="AI39" s="85"/>
      <c r="AJ39" s="85"/>
      <c r="AK39" s="85"/>
    </row>
    <row r="40" spans="1:37" s="72" customFormat="1" ht="18" customHeight="1">
      <c r="A40" s="82"/>
      <c r="B40" s="129" t="s">
        <v>509</v>
      </c>
      <c r="C40" s="129"/>
      <c r="D40" s="142"/>
      <c r="E40" s="142"/>
      <c r="F40" s="142"/>
      <c r="G40" s="142"/>
      <c r="H40" s="142"/>
      <c r="I40" s="473" t="s">
        <v>266</v>
      </c>
      <c r="J40" s="1085">
        <v>411</v>
      </c>
      <c r="K40" s="1085"/>
      <c r="L40" s="1085">
        <v>465</v>
      </c>
      <c r="M40" s="1085"/>
      <c r="N40" s="1085">
        <v>470</v>
      </c>
      <c r="O40" s="1085"/>
      <c r="P40" s="1085">
        <v>528</v>
      </c>
      <c r="Q40" s="1085"/>
      <c r="R40" s="1085">
        <v>584</v>
      </c>
      <c r="S40" s="1085"/>
      <c r="T40" s="208"/>
      <c r="U40" s="85"/>
      <c r="V40" s="85"/>
      <c r="W40" s="85"/>
      <c r="X40" s="85"/>
      <c r="Y40" s="85"/>
      <c r="Z40" s="85"/>
      <c r="AA40" s="85"/>
      <c r="AB40" s="85"/>
      <c r="AC40" s="85"/>
      <c r="AD40" s="85"/>
      <c r="AE40" s="85"/>
      <c r="AF40" s="85"/>
      <c r="AG40" s="85"/>
      <c r="AH40" s="85"/>
      <c r="AI40" s="85"/>
      <c r="AJ40" s="85"/>
      <c r="AK40" s="85"/>
    </row>
    <row r="41" spans="1:37" s="72" customFormat="1" ht="18" customHeight="1">
      <c r="A41" s="82"/>
      <c r="B41" s="148"/>
      <c r="C41" s="148"/>
      <c r="D41" s="149"/>
      <c r="E41" s="149"/>
      <c r="F41" s="149"/>
      <c r="G41" s="149"/>
      <c r="H41" s="149"/>
      <c r="I41" s="149"/>
      <c r="J41" s="151"/>
      <c r="K41" s="151"/>
      <c r="L41" s="150"/>
      <c r="M41" s="150"/>
      <c r="N41" s="150"/>
      <c r="O41" s="150"/>
      <c r="P41" s="146"/>
      <c r="Q41" s="146"/>
      <c r="R41" s="133"/>
      <c r="S41" s="134"/>
      <c r="T41" s="208"/>
      <c r="U41" s="85"/>
      <c r="V41" s="85"/>
      <c r="W41" s="85"/>
      <c r="X41" s="85"/>
      <c r="Y41" s="85"/>
      <c r="Z41" s="85"/>
      <c r="AA41" s="85"/>
      <c r="AB41" s="85"/>
      <c r="AC41" s="85"/>
      <c r="AD41" s="85"/>
      <c r="AE41" s="85"/>
      <c r="AF41" s="85"/>
      <c r="AG41" s="85"/>
      <c r="AH41" s="85"/>
      <c r="AI41" s="85"/>
      <c r="AJ41" s="85"/>
      <c r="AK41" s="85"/>
    </row>
    <row r="42" spans="1:37" ht="18" customHeight="1">
      <c r="A42" s="82"/>
      <c r="B42" s="204" t="s">
        <v>510</v>
      </c>
      <c r="C42" s="204"/>
      <c r="D42" s="204"/>
      <c r="E42" s="204"/>
      <c r="F42" s="204"/>
      <c r="G42" s="204"/>
      <c r="H42" s="204"/>
      <c r="I42" s="204"/>
      <c r="J42" s="488" t="s">
        <v>511</v>
      </c>
      <c r="K42" s="488" t="s">
        <v>512</v>
      </c>
      <c r="L42" s="488" t="s">
        <v>513</v>
      </c>
      <c r="M42" s="488" t="s">
        <v>514</v>
      </c>
      <c r="N42" s="488" t="s">
        <v>515</v>
      </c>
      <c r="O42" s="488" t="s">
        <v>516</v>
      </c>
      <c r="P42" s="488" t="s">
        <v>517</v>
      </c>
      <c r="Q42" s="153"/>
      <c r="R42" s="154"/>
      <c r="S42" s="155"/>
      <c r="V42" s="85"/>
      <c r="W42" s="209"/>
      <c r="X42" s="209"/>
      <c r="Y42" s="209"/>
      <c r="Z42" s="209"/>
      <c r="AA42" s="209"/>
      <c r="AB42" s="209"/>
      <c r="AC42" s="85"/>
      <c r="AD42" s="85"/>
      <c r="AE42" s="85"/>
      <c r="AF42" s="85"/>
      <c r="AG42" s="85"/>
      <c r="AH42" s="85"/>
      <c r="AI42" s="85"/>
      <c r="AJ42" s="85"/>
      <c r="AK42" s="85"/>
    </row>
    <row r="43" spans="1:37" s="53" customFormat="1" ht="18" customHeight="1">
      <c r="A43" s="474"/>
      <c r="B43" s="291"/>
      <c r="C43" s="291"/>
      <c r="D43" s="291"/>
      <c r="E43" s="291"/>
      <c r="F43" s="291"/>
      <c r="G43" s="291"/>
      <c r="H43" s="291"/>
      <c r="I43" s="291"/>
      <c r="J43" s="444"/>
      <c r="K43" s="876"/>
      <c r="L43" s="444"/>
      <c r="M43" s="444"/>
      <c r="N43" s="444"/>
      <c r="O43" s="444"/>
      <c r="P43" s="444"/>
      <c r="Q43" s="153"/>
      <c r="R43" s="154"/>
      <c r="S43" s="155"/>
      <c r="V43" s="463"/>
      <c r="W43" s="209"/>
      <c r="X43" s="209"/>
      <c r="Y43" s="209"/>
      <c r="Z43" s="209"/>
      <c r="AA43" s="209"/>
      <c r="AB43" s="209"/>
      <c r="AC43" s="463"/>
      <c r="AD43" s="463"/>
      <c r="AE43" s="463"/>
      <c r="AF43" s="463"/>
      <c r="AG43" s="463"/>
      <c r="AH43" s="463"/>
      <c r="AI43" s="463"/>
      <c r="AJ43" s="463"/>
      <c r="AK43" s="463"/>
    </row>
    <row r="44" spans="1:37" s="53" customFormat="1" ht="18" customHeight="1">
      <c r="A44" s="474"/>
      <c r="B44" s="726" t="s">
        <v>518</v>
      </c>
      <c r="C44" s="727"/>
      <c r="D44" s="727"/>
      <c r="E44" s="727"/>
      <c r="F44" s="727"/>
      <c r="G44" s="727"/>
      <c r="H44" s="727"/>
      <c r="I44" s="727"/>
      <c r="J44" s="728"/>
      <c r="K44" s="877"/>
      <c r="L44" s="728"/>
      <c r="M44" s="728"/>
      <c r="N44" s="728"/>
      <c r="O44" s="728"/>
      <c r="P44" s="728"/>
      <c r="Q44" s="750"/>
      <c r="R44" s="154"/>
      <c r="S44" s="155"/>
      <c r="V44" s="463"/>
      <c r="W44" s="209"/>
      <c r="X44" s="209"/>
      <c r="Y44" s="209"/>
      <c r="Z44" s="209"/>
      <c r="AA44" s="209"/>
      <c r="AB44" s="209"/>
      <c r="AC44" s="463"/>
      <c r="AD44" s="463"/>
      <c r="AE44" s="463"/>
      <c r="AF44" s="463"/>
      <c r="AG44" s="463"/>
      <c r="AH44" s="463"/>
      <c r="AI44" s="463"/>
      <c r="AJ44" s="463"/>
      <c r="AK44" s="463"/>
    </row>
    <row r="45" spans="1:37" ht="18" customHeight="1">
      <c r="A45" s="82"/>
      <c r="B45" s="134" t="s">
        <v>486</v>
      </c>
      <c r="C45" s="134"/>
      <c r="D45" s="131"/>
      <c r="E45" s="131"/>
      <c r="F45" s="131"/>
      <c r="G45" s="131"/>
      <c r="H45" s="131"/>
      <c r="I45" s="132" t="s">
        <v>266</v>
      </c>
      <c r="J45" s="153">
        <v>127</v>
      </c>
      <c r="K45" s="295">
        <v>5</v>
      </c>
      <c r="L45" s="153">
        <v>4</v>
      </c>
      <c r="M45" s="295">
        <v>3</v>
      </c>
      <c r="N45" s="153">
        <v>2</v>
      </c>
      <c r="O45" s="153">
        <v>4</v>
      </c>
      <c r="P45" s="132">
        <v>145</v>
      </c>
      <c r="Q45" s="153"/>
      <c r="R45" s="154"/>
      <c r="S45" s="154"/>
      <c r="V45" s="85"/>
      <c r="W45" s="210"/>
      <c r="X45" s="211"/>
      <c r="Y45" s="211"/>
      <c r="Z45" s="211"/>
      <c r="AA45" s="211"/>
      <c r="AB45" s="211"/>
      <c r="AC45" s="85"/>
      <c r="AD45" s="85"/>
      <c r="AE45" s="85"/>
      <c r="AF45" s="85"/>
      <c r="AG45" s="85"/>
      <c r="AH45" s="85"/>
      <c r="AI45" s="85"/>
      <c r="AJ45" s="85"/>
      <c r="AK45" s="85"/>
    </row>
    <row r="46" spans="1:37" ht="18" customHeight="1">
      <c r="A46" s="82"/>
      <c r="B46" s="134" t="s">
        <v>487</v>
      </c>
      <c r="C46" s="134"/>
      <c r="D46" s="67"/>
      <c r="E46" s="67"/>
      <c r="F46" s="67"/>
      <c r="G46" s="67"/>
      <c r="H46" s="67"/>
      <c r="I46" s="190" t="s">
        <v>266</v>
      </c>
      <c r="J46" s="153">
        <v>402</v>
      </c>
      <c r="K46" s="295">
        <v>4</v>
      </c>
      <c r="L46" s="153">
        <v>8</v>
      </c>
      <c r="M46" s="295">
        <v>1</v>
      </c>
      <c r="N46" s="153">
        <v>9</v>
      </c>
      <c r="O46" s="153">
        <v>15</v>
      </c>
      <c r="P46" s="132">
        <v>439</v>
      </c>
      <c r="Q46" s="153"/>
      <c r="S46" s="154"/>
      <c r="V46" s="85"/>
      <c r="W46" s="210"/>
      <c r="X46" s="211"/>
      <c r="Y46" s="211"/>
      <c r="Z46" s="211"/>
      <c r="AA46" s="211"/>
      <c r="AB46" s="211"/>
      <c r="AC46" s="85"/>
      <c r="AD46" s="85"/>
      <c r="AE46" s="85"/>
      <c r="AF46" s="85"/>
      <c r="AG46" s="85"/>
      <c r="AH46" s="85"/>
      <c r="AI46" s="85"/>
      <c r="AJ46" s="85"/>
      <c r="AK46" s="85"/>
    </row>
    <row r="47" spans="1:37" ht="18" customHeight="1">
      <c r="A47" s="82"/>
      <c r="B47" s="129" t="s">
        <v>519</v>
      </c>
      <c r="C47" s="129"/>
      <c r="D47" s="129"/>
      <c r="E47" s="129"/>
      <c r="F47" s="129"/>
      <c r="G47" s="129"/>
      <c r="H47" s="129"/>
      <c r="I47" s="729" t="s">
        <v>266</v>
      </c>
      <c r="J47" s="489">
        <f t="shared" ref="J47:O47" si="0">SUM(J45:J46)</f>
        <v>529</v>
      </c>
      <c r="K47" s="878">
        <f t="shared" si="0"/>
        <v>9</v>
      </c>
      <c r="L47" s="489">
        <f t="shared" si="0"/>
        <v>12</v>
      </c>
      <c r="M47" s="489">
        <f t="shared" si="0"/>
        <v>4</v>
      </c>
      <c r="N47" s="489">
        <f t="shared" si="0"/>
        <v>11</v>
      </c>
      <c r="O47" s="489">
        <f t="shared" si="0"/>
        <v>19</v>
      </c>
      <c r="P47" s="130">
        <f>+P45+P46</f>
        <v>584</v>
      </c>
      <c r="Q47" s="153"/>
      <c r="S47" s="154"/>
      <c r="V47" s="85"/>
      <c r="W47" s="212"/>
      <c r="X47" s="213"/>
      <c r="Y47" s="213"/>
      <c r="Z47" s="213"/>
      <c r="AA47" s="213"/>
      <c r="AB47" s="213"/>
      <c r="AC47" s="85"/>
      <c r="AD47" s="85"/>
      <c r="AE47" s="85"/>
      <c r="AF47" s="85"/>
      <c r="AG47" s="85"/>
      <c r="AH47" s="85"/>
      <c r="AI47" s="85"/>
      <c r="AJ47" s="85"/>
      <c r="AK47" s="85"/>
    </row>
    <row r="48" spans="1:37" ht="18" customHeight="1">
      <c r="A48" s="82"/>
      <c r="B48" s="134"/>
      <c r="C48" s="134"/>
      <c r="D48" s="134"/>
      <c r="E48" s="134"/>
      <c r="F48" s="134"/>
      <c r="G48" s="134"/>
      <c r="H48" s="134"/>
      <c r="I48" s="156"/>
      <c r="J48" s="156"/>
      <c r="K48" s="879"/>
      <c r="L48" s="156"/>
      <c r="M48" s="156"/>
      <c r="N48" s="156"/>
      <c r="O48" s="156"/>
      <c r="P48" s="481"/>
      <c r="Q48" s="153"/>
      <c r="S48" s="157"/>
      <c r="T48" s="134"/>
      <c r="U48" s="85"/>
      <c r="V48" s="85"/>
      <c r="W48" s="85"/>
      <c r="X48" s="85"/>
      <c r="Y48" s="85"/>
      <c r="Z48" s="85"/>
      <c r="AA48" s="85"/>
      <c r="AB48" s="85"/>
      <c r="AC48" s="85"/>
      <c r="AD48" s="85"/>
      <c r="AE48" s="85"/>
      <c r="AF48" s="85"/>
      <c r="AG48" s="85"/>
      <c r="AH48" s="85"/>
      <c r="AI48" s="85"/>
      <c r="AJ48" s="85"/>
      <c r="AK48" s="85"/>
    </row>
    <row r="49" spans="1:37" ht="18" customHeight="1">
      <c r="A49" s="82"/>
      <c r="B49" s="726" t="s">
        <v>520</v>
      </c>
      <c r="C49" s="726"/>
      <c r="D49" s="726"/>
      <c r="E49" s="726"/>
      <c r="F49" s="726"/>
      <c r="G49" s="726"/>
      <c r="H49" s="726"/>
      <c r="I49" s="736"/>
      <c r="J49" s="736"/>
      <c r="K49" s="880"/>
      <c r="L49" s="736"/>
      <c r="M49" s="736"/>
      <c r="N49" s="736"/>
      <c r="O49" s="736"/>
      <c r="P49" s="736"/>
      <c r="Q49" s="153"/>
      <c r="S49" s="155"/>
      <c r="T49" s="134"/>
      <c r="U49" s="85"/>
      <c r="V49" s="85"/>
      <c r="W49" s="85"/>
      <c r="X49" s="85"/>
      <c r="Y49" s="85"/>
      <c r="Z49" s="85"/>
      <c r="AA49" s="85"/>
      <c r="AB49" s="85"/>
      <c r="AC49" s="85"/>
      <c r="AD49" s="85"/>
      <c r="AE49" s="85"/>
      <c r="AF49" s="85"/>
      <c r="AG49" s="85"/>
      <c r="AH49" s="85"/>
      <c r="AI49" s="85"/>
      <c r="AJ49" s="85"/>
      <c r="AK49" s="85"/>
    </row>
    <row r="50" spans="1:37" ht="18" customHeight="1">
      <c r="A50" s="82"/>
      <c r="B50" s="158" t="s">
        <v>521</v>
      </c>
      <c r="C50" s="159"/>
      <c r="D50" s="159"/>
      <c r="E50" s="159"/>
      <c r="F50" s="159"/>
      <c r="G50" s="159"/>
      <c r="H50" s="159"/>
      <c r="I50" s="730" t="s">
        <v>266</v>
      </c>
      <c r="J50" s="490">
        <v>529</v>
      </c>
      <c r="K50" s="164">
        <v>9</v>
      </c>
      <c r="L50" s="490">
        <v>12</v>
      </c>
      <c r="M50" s="164">
        <v>4</v>
      </c>
      <c r="N50" s="490">
        <v>11</v>
      </c>
      <c r="O50" s="490">
        <v>19</v>
      </c>
      <c r="P50" s="490">
        <f>SUM(J50:O50)</f>
        <v>584</v>
      </c>
      <c r="Q50" s="153"/>
      <c r="S50" s="161"/>
      <c r="T50" s="134"/>
      <c r="U50" s="100"/>
      <c r="V50" s="85"/>
      <c r="W50" s="85"/>
      <c r="X50" s="85"/>
      <c r="Y50" s="85"/>
      <c r="Z50" s="85"/>
      <c r="AA50" s="85"/>
      <c r="AB50" s="85"/>
      <c r="AC50" s="85"/>
      <c r="AD50" s="85"/>
      <c r="AE50" s="85"/>
      <c r="AF50" s="85"/>
      <c r="AG50" s="85"/>
      <c r="AH50" s="85"/>
      <c r="AI50" s="85"/>
      <c r="AJ50" s="85"/>
      <c r="AK50" s="85"/>
    </row>
    <row r="51" spans="1:37" ht="18" customHeight="1">
      <c r="A51" s="82"/>
      <c r="B51" s="158" t="s">
        <v>522</v>
      </c>
      <c r="C51" s="159"/>
      <c r="D51" s="159"/>
      <c r="E51" s="159"/>
      <c r="F51" s="159"/>
      <c r="G51" s="159"/>
      <c r="H51" s="159"/>
      <c r="I51" s="166" t="s">
        <v>266</v>
      </c>
      <c r="J51" s="490">
        <v>9</v>
      </c>
      <c r="K51" s="166">
        <v>0</v>
      </c>
      <c r="L51" s="164">
        <v>0</v>
      </c>
      <c r="M51" s="164">
        <v>0</v>
      </c>
      <c r="N51" s="164">
        <v>0</v>
      </c>
      <c r="O51" s="164">
        <v>0</v>
      </c>
      <c r="P51" s="490">
        <v>9</v>
      </c>
      <c r="Q51" s="750"/>
      <c r="S51" s="161"/>
      <c r="T51" s="134"/>
      <c r="U51" s="100"/>
      <c r="V51" s="85"/>
      <c r="W51" s="85"/>
      <c r="X51" s="85"/>
      <c r="Y51" s="85"/>
      <c r="Z51" s="85"/>
      <c r="AA51" s="85"/>
      <c r="AB51" s="85"/>
      <c r="AC51" s="85"/>
      <c r="AD51" s="85"/>
      <c r="AE51" s="85"/>
      <c r="AF51" s="85"/>
      <c r="AG51" s="85"/>
      <c r="AH51" s="85"/>
      <c r="AI51" s="85"/>
      <c r="AJ51" s="85"/>
      <c r="AK51" s="85"/>
    </row>
    <row r="52" spans="1:37" ht="18" customHeight="1">
      <c r="A52" s="82"/>
      <c r="B52" s="158" t="s">
        <v>523</v>
      </c>
      <c r="C52" s="159"/>
      <c r="D52" s="159"/>
      <c r="E52" s="159"/>
      <c r="F52" s="159"/>
      <c r="G52" s="159"/>
      <c r="H52" s="159"/>
      <c r="I52" s="166" t="s">
        <v>266</v>
      </c>
      <c r="J52" s="490">
        <v>3</v>
      </c>
      <c r="K52" s="166">
        <v>0</v>
      </c>
      <c r="L52" s="164">
        <v>0</v>
      </c>
      <c r="M52" s="164">
        <v>0</v>
      </c>
      <c r="N52" s="164">
        <v>0</v>
      </c>
      <c r="O52" s="164">
        <v>0</v>
      </c>
      <c r="P52" s="490">
        <v>3</v>
      </c>
      <c r="Q52" s="153"/>
      <c r="S52" s="161"/>
      <c r="T52" s="134"/>
      <c r="U52" s="100"/>
      <c r="V52" s="85"/>
      <c r="W52" s="85"/>
      <c r="X52" s="85"/>
      <c r="Y52" s="85"/>
      <c r="Z52" s="85"/>
      <c r="AA52" s="85"/>
      <c r="AB52" s="85"/>
      <c r="AC52" s="85"/>
      <c r="AD52" s="85"/>
      <c r="AE52" s="85"/>
      <c r="AF52" s="85"/>
      <c r="AG52" s="85"/>
      <c r="AH52" s="85"/>
      <c r="AI52" s="85"/>
      <c r="AJ52" s="85"/>
      <c r="AK52" s="85"/>
    </row>
    <row r="53" spans="1:37" ht="18" customHeight="1">
      <c r="A53" s="82"/>
      <c r="B53" s="158"/>
      <c r="C53" s="159"/>
      <c r="D53" s="159"/>
      <c r="E53" s="159"/>
      <c r="F53" s="159"/>
      <c r="G53" s="159"/>
      <c r="H53" s="159"/>
      <c r="I53" s="166"/>
      <c r="J53" s="163"/>
      <c r="K53" s="163"/>
      <c r="L53" s="164"/>
      <c r="M53" s="163"/>
      <c r="N53" s="163"/>
      <c r="O53" s="163"/>
      <c r="P53" s="153"/>
      <c r="Q53" s="153"/>
      <c r="S53" s="161"/>
      <c r="T53" s="134"/>
      <c r="U53" s="100"/>
      <c r="V53" s="85"/>
      <c r="W53" s="85"/>
      <c r="X53" s="85"/>
      <c r="Y53" s="85"/>
      <c r="Z53" s="85"/>
      <c r="AA53" s="85"/>
      <c r="AB53" s="85"/>
      <c r="AC53" s="85"/>
      <c r="AD53" s="85"/>
      <c r="AE53" s="85"/>
      <c r="AF53" s="85"/>
      <c r="AG53" s="85"/>
      <c r="AH53" s="85"/>
      <c r="AI53" s="85"/>
      <c r="AJ53" s="85"/>
      <c r="AK53" s="85"/>
    </row>
    <row r="54" spans="1:37" ht="18" customHeight="1">
      <c r="A54" s="82"/>
      <c r="B54" s="1082"/>
      <c r="C54" s="1082"/>
      <c r="D54" s="1082"/>
      <c r="E54" s="1082"/>
      <c r="F54" s="1082"/>
      <c r="G54" s="253"/>
      <c r="H54" s="253"/>
      <c r="I54" s="253"/>
      <c r="J54" s="253"/>
      <c r="K54" s="253"/>
      <c r="L54" s="253"/>
      <c r="M54" s="253"/>
      <c r="N54" s="253"/>
      <c r="O54" s="253"/>
      <c r="P54" s="253"/>
      <c r="Q54" s="141"/>
      <c r="S54" s="134"/>
      <c r="T54" s="134"/>
      <c r="U54" s="85"/>
      <c r="V54" s="85"/>
      <c r="W54" s="85"/>
      <c r="X54" s="85"/>
      <c r="Y54" s="85"/>
      <c r="Z54" s="85"/>
      <c r="AA54" s="85"/>
      <c r="AB54" s="85"/>
      <c r="AC54" s="85"/>
      <c r="AD54" s="85"/>
      <c r="AE54" s="85"/>
      <c r="AF54" s="85"/>
      <c r="AG54" s="85"/>
      <c r="AH54" s="85"/>
      <c r="AI54" s="85"/>
      <c r="AJ54" s="85"/>
      <c r="AK54" s="85"/>
    </row>
    <row r="55" spans="1:37" ht="20">
      <c r="A55" s="82"/>
      <c r="B55" s="1087" t="s">
        <v>524</v>
      </c>
      <c r="C55" s="1087"/>
      <c r="D55" s="1087"/>
      <c r="E55" s="1087"/>
      <c r="F55" s="1087"/>
      <c r="G55" s="1087"/>
      <c r="H55" s="485"/>
      <c r="I55" s="1088"/>
      <c r="J55" s="1089" t="s">
        <v>525</v>
      </c>
      <c r="K55" s="1088" t="s">
        <v>526</v>
      </c>
      <c r="L55" s="1088" t="s">
        <v>527</v>
      </c>
      <c r="M55" s="1088" t="s">
        <v>528</v>
      </c>
      <c r="N55" s="1088" t="s">
        <v>529</v>
      </c>
      <c r="O55" s="1088" t="s">
        <v>530</v>
      </c>
      <c r="P55" s="1101" t="s">
        <v>517</v>
      </c>
      <c r="Q55" s="134"/>
      <c r="S55" s="72"/>
      <c r="T55" s="72"/>
      <c r="U55" s="21"/>
      <c r="V55" s="21"/>
      <c r="W55" s="21"/>
      <c r="X55" s="1095"/>
      <c r="Y55" s="1095"/>
      <c r="Z55" s="1095"/>
      <c r="AA55" s="214"/>
      <c r="AB55" s="1095"/>
      <c r="AC55" s="1095"/>
      <c r="AD55" s="214"/>
      <c r="AE55" s="85"/>
      <c r="AF55" s="85"/>
      <c r="AG55" s="85"/>
      <c r="AH55" s="85"/>
      <c r="AI55" s="85"/>
      <c r="AJ55" s="85"/>
      <c r="AK55" s="85"/>
    </row>
    <row r="56" spans="1:37" ht="24.75" customHeight="1">
      <c r="A56" s="82"/>
      <c r="B56" s="1087"/>
      <c r="C56" s="1087"/>
      <c r="D56" s="1087"/>
      <c r="E56" s="1087"/>
      <c r="F56" s="1087"/>
      <c r="G56" s="1087"/>
      <c r="H56" s="485"/>
      <c r="I56" s="1088"/>
      <c r="J56" s="1089"/>
      <c r="K56" s="1088"/>
      <c r="L56" s="1088"/>
      <c r="M56" s="1088"/>
      <c r="N56" s="1088"/>
      <c r="O56" s="1088"/>
      <c r="P56" s="1101"/>
      <c r="Q56" s="129"/>
      <c r="R56" s="129"/>
      <c r="S56" s="152"/>
      <c r="T56" s="152"/>
      <c r="U56" s="21"/>
      <c r="V56" s="21"/>
      <c r="W56" s="21"/>
      <c r="X56" s="1095"/>
      <c r="Y56" s="1095"/>
      <c r="Z56" s="1095"/>
      <c r="AA56" s="214"/>
      <c r="AB56" s="1095"/>
      <c r="AC56" s="1095"/>
      <c r="AD56" s="214"/>
      <c r="AE56" s="85"/>
      <c r="AF56" s="85"/>
      <c r="AG56" s="85"/>
      <c r="AH56" s="85"/>
      <c r="AI56" s="85"/>
      <c r="AJ56" s="85"/>
      <c r="AK56" s="85"/>
    </row>
    <row r="57" spans="1:37" s="53" customFormat="1" ht="24.75" customHeight="1">
      <c r="A57" s="474"/>
      <c r="B57" s="737"/>
      <c r="C57" s="737"/>
      <c r="D57" s="737"/>
      <c r="E57" s="737"/>
      <c r="F57" s="737"/>
      <c r="G57" s="737"/>
      <c r="H57" s="738"/>
      <c r="I57" s="881"/>
      <c r="J57" s="739"/>
      <c r="K57" s="739"/>
      <c r="L57" s="739"/>
      <c r="M57" s="739"/>
      <c r="N57" s="739"/>
      <c r="O57" s="739"/>
      <c r="P57" s="740"/>
      <c r="Q57" s="741"/>
      <c r="R57" s="741"/>
      <c r="S57" s="240"/>
      <c r="T57" s="240"/>
      <c r="U57" s="49"/>
      <c r="V57" s="49"/>
      <c r="W57" s="49"/>
      <c r="X57" s="742"/>
      <c r="Y57" s="742"/>
      <c r="Z57" s="742"/>
      <c r="AA57" s="742"/>
      <c r="AB57" s="742"/>
      <c r="AC57" s="742"/>
      <c r="AD57" s="742"/>
      <c r="AE57" s="463"/>
      <c r="AF57" s="463"/>
      <c r="AG57" s="463"/>
      <c r="AH57" s="463"/>
      <c r="AI57" s="463"/>
      <c r="AJ57" s="463"/>
      <c r="AK57" s="463"/>
    </row>
    <row r="58" spans="1:37" s="53" customFormat="1" ht="20.25" customHeight="1">
      <c r="A58" s="474"/>
      <c r="B58" s="743" t="s">
        <v>531</v>
      </c>
      <c r="C58" s="744"/>
      <c r="D58" s="744"/>
      <c r="E58" s="744"/>
      <c r="F58" s="744"/>
      <c r="G58" s="744"/>
      <c r="H58" s="745"/>
      <c r="I58" s="882"/>
      <c r="J58" s="746"/>
      <c r="K58" s="746"/>
      <c r="L58" s="746"/>
      <c r="M58" s="746"/>
      <c r="N58" s="746"/>
      <c r="O58" s="746"/>
      <c r="P58" s="747"/>
      <c r="Q58" s="741"/>
      <c r="R58" s="741"/>
      <c r="S58" s="240"/>
      <c r="T58" s="240"/>
      <c r="U58" s="49"/>
      <c r="V58" s="49"/>
      <c r="W58" s="49"/>
      <c r="X58" s="742"/>
      <c r="Y58" s="742"/>
      <c r="Z58" s="742"/>
      <c r="AA58" s="742"/>
      <c r="AB58" s="742"/>
      <c r="AC58" s="742"/>
      <c r="AD58" s="742"/>
      <c r="AE58" s="463"/>
      <c r="AF58" s="463"/>
      <c r="AG58" s="463"/>
      <c r="AH58" s="463"/>
      <c r="AI58" s="463"/>
      <c r="AJ58" s="463"/>
      <c r="AK58" s="463"/>
    </row>
    <row r="59" spans="1:37" ht="18" customHeight="1">
      <c r="A59" s="82"/>
      <c r="B59" s="129" t="s">
        <v>532</v>
      </c>
      <c r="C59" s="129"/>
      <c r="D59" s="152"/>
      <c r="E59" s="152"/>
      <c r="F59" s="152"/>
      <c r="G59" s="492"/>
      <c r="H59" s="492"/>
      <c r="I59" s="166" t="s">
        <v>266</v>
      </c>
      <c r="J59" s="946">
        <f t="shared" ref="J59:P59" si="1">SUM(J63:J79)</f>
        <v>12</v>
      </c>
      <c r="K59" s="946">
        <f t="shared" si="1"/>
        <v>72</v>
      </c>
      <c r="L59" s="946">
        <f t="shared" si="1"/>
        <v>63</v>
      </c>
      <c r="M59" s="946">
        <f t="shared" si="1"/>
        <v>219</v>
      </c>
      <c r="N59" s="946">
        <f t="shared" si="1"/>
        <v>20</v>
      </c>
      <c r="O59" s="946">
        <f t="shared" si="1"/>
        <v>198</v>
      </c>
      <c r="P59" s="946">
        <f t="shared" si="1"/>
        <v>584</v>
      </c>
      <c r="Q59" s="152"/>
      <c r="R59" s="152"/>
      <c r="S59" s="152"/>
      <c r="T59" s="152"/>
      <c r="U59" s="21"/>
      <c r="V59" s="21"/>
      <c r="W59" s="21"/>
      <c r="X59" s="214"/>
      <c r="Y59" s="214"/>
      <c r="Z59" s="214"/>
      <c r="AA59" s="214"/>
      <c r="AB59" s="214"/>
      <c r="AC59" s="214"/>
      <c r="AD59" s="214"/>
      <c r="AE59" s="83"/>
      <c r="AF59" s="83"/>
      <c r="AG59" s="83"/>
      <c r="AH59" s="83"/>
      <c r="AI59" s="83"/>
      <c r="AJ59" s="83"/>
      <c r="AK59" s="83"/>
    </row>
    <row r="60" spans="1:37" ht="18" customHeight="1">
      <c r="A60" s="82"/>
      <c r="B60" s="129"/>
      <c r="C60" s="129"/>
      <c r="D60" s="152"/>
      <c r="E60" s="152"/>
      <c r="F60" s="152"/>
      <c r="G60" s="492"/>
      <c r="H60" s="492"/>
      <c r="J60" s="475"/>
      <c r="K60" s="475"/>
      <c r="L60" s="475"/>
      <c r="M60" s="475"/>
      <c r="N60" s="475"/>
      <c r="O60" s="493"/>
      <c r="P60" s="475"/>
      <c r="Q60" s="152"/>
      <c r="R60" s="152"/>
      <c r="S60" s="152"/>
      <c r="T60" s="152"/>
      <c r="U60" s="21"/>
      <c r="V60" s="21"/>
      <c r="W60" s="21"/>
      <c r="X60" s="214"/>
      <c r="Y60" s="214"/>
      <c r="Z60" s="214"/>
      <c r="AA60" s="214"/>
      <c r="AB60" s="214"/>
      <c r="AC60" s="214"/>
      <c r="AD60" s="214"/>
      <c r="AE60" s="83"/>
      <c r="AF60" s="83"/>
      <c r="AG60" s="83"/>
      <c r="AH60" s="83"/>
      <c r="AI60" s="83"/>
      <c r="AJ60" s="83"/>
      <c r="AK60" s="83"/>
    </row>
    <row r="61" spans="1:37" ht="18" customHeight="1">
      <c r="A61" s="82"/>
      <c r="B61" s="748" t="s">
        <v>533</v>
      </c>
      <c r="C61" s="748"/>
      <c r="D61" s="749"/>
      <c r="E61" s="749"/>
      <c r="F61" s="749"/>
      <c r="G61" s="646"/>
      <c r="H61" s="646"/>
      <c r="I61" s="556"/>
      <c r="J61" s="667"/>
      <c r="K61" s="668"/>
      <c r="L61" s="668"/>
      <c r="M61" s="668"/>
      <c r="N61" s="668"/>
      <c r="O61" s="668"/>
      <c r="P61" s="668"/>
      <c r="Q61" s="152"/>
      <c r="R61" s="152"/>
      <c r="S61" s="152"/>
      <c r="T61" s="152"/>
      <c r="U61" s="21"/>
      <c r="V61" s="21"/>
      <c r="W61" s="21"/>
      <c r="X61" s="214"/>
      <c r="Y61" s="214"/>
      <c r="Z61" s="214"/>
      <c r="AA61" s="214"/>
      <c r="AB61" s="214"/>
      <c r="AC61" s="214"/>
      <c r="AD61" s="214"/>
      <c r="AE61" s="83"/>
      <c r="AF61" s="83"/>
      <c r="AG61" s="83"/>
      <c r="AH61" s="83"/>
      <c r="AI61" s="83"/>
      <c r="AJ61" s="83"/>
      <c r="AK61" s="83"/>
    </row>
    <row r="62" spans="1:37" ht="18" customHeight="1">
      <c r="A62" s="82"/>
      <c r="B62" s="129" t="s">
        <v>534</v>
      </c>
      <c r="C62" s="129"/>
      <c r="D62" s="142"/>
      <c r="E62" s="142"/>
      <c r="F62" s="142"/>
      <c r="G62" s="79"/>
      <c r="H62" s="79"/>
      <c r="I62" s="79"/>
      <c r="J62" s="215"/>
      <c r="K62" s="216"/>
      <c r="L62" s="216"/>
      <c r="M62" s="216"/>
      <c r="N62" s="216"/>
      <c r="O62" s="216"/>
      <c r="P62" s="216"/>
      <c r="Q62" s="129"/>
      <c r="R62" s="129"/>
      <c r="S62" s="152"/>
      <c r="T62" s="152"/>
      <c r="U62" s="174"/>
      <c r="V62" s="69"/>
      <c r="W62" s="69"/>
      <c r="X62" s="174"/>
      <c r="Y62" s="218"/>
      <c r="Z62" s="218"/>
      <c r="AA62" s="218"/>
      <c r="AB62" s="218"/>
      <c r="AC62" s="218"/>
      <c r="AD62" s="218"/>
      <c r="AE62" s="85"/>
      <c r="AF62" s="85"/>
      <c r="AG62" s="85"/>
      <c r="AH62" s="85"/>
      <c r="AI62" s="85"/>
      <c r="AJ62" s="85"/>
      <c r="AK62" s="85"/>
    </row>
    <row r="63" spans="1:37" ht="18" customHeight="1">
      <c r="A63" s="82"/>
      <c r="B63" s="134" t="s">
        <v>486</v>
      </c>
      <c r="C63" s="134"/>
      <c r="D63" s="67"/>
      <c r="E63" s="67"/>
      <c r="F63" s="67"/>
      <c r="I63" s="166" t="s">
        <v>266</v>
      </c>
      <c r="J63" s="219">
        <v>2</v>
      </c>
      <c r="K63" s="219">
        <v>20</v>
      </c>
      <c r="L63" s="219">
        <v>12</v>
      </c>
      <c r="M63" s="219">
        <v>66</v>
      </c>
      <c r="N63" s="219">
        <v>8</v>
      </c>
      <c r="O63" s="219">
        <v>19</v>
      </c>
      <c r="P63" s="219">
        <f>SUM(J63:O63)</f>
        <v>127</v>
      </c>
      <c r="Q63" s="134"/>
      <c r="R63" s="134"/>
      <c r="S63" s="131"/>
      <c r="T63" s="131"/>
      <c r="U63" s="83"/>
      <c r="V63" s="21"/>
      <c r="W63" s="21"/>
      <c r="X63" s="59"/>
      <c r="Y63" s="59"/>
      <c r="Z63" s="59"/>
      <c r="AA63" s="59"/>
      <c r="AB63" s="59"/>
      <c r="AC63" s="59"/>
      <c r="AD63" s="59"/>
      <c r="AE63" s="85"/>
      <c r="AF63" s="85"/>
      <c r="AG63" s="85"/>
      <c r="AH63" s="85"/>
      <c r="AI63" s="85"/>
      <c r="AJ63" s="85"/>
      <c r="AK63" s="85"/>
    </row>
    <row r="64" spans="1:37" ht="18" customHeight="1">
      <c r="A64" s="82"/>
      <c r="B64" s="134" t="s">
        <v>487</v>
      </c>
      <c r="C64" s="134"/>
      <c r="D64" s="67"/>
      <c r="E64" s="67"/>
      <c r="F64" s="67"/>
      <c r="I64" s="166" t="s">
        <v>266</v>
      </c>
      <c r="J64" s="220">
        <v>10</v>
      </c>
      <c r="K64" s="220">
        <v>47</v>
      </c>
      <c r="L64" s="220">
        <v>43</v>
      </c>
      <c r="M64" s="220">
        <v>133</v>
      </c>
      <c r="N64" s="220">
        <v>9</v>
      </c>
      <c r="O64" s="220">
        <v>160</v>
      </c>
      <c r="P64" s="219">
        <f>SUM(J64:O64)</f>
        <v>402</v>
      </c>
      <c r="Q64" s="134"/>
      <c r="R64" s="134"/>
      <c r="S64" s="131"/>
      <c r="T64" s="131"/>
      <c r="U64" s="83"/>
      <c r="V64" s="21"/>
      <c r="W64" s="21"/>
      <c r="X64" s="59"/>
      <c r="Y64" s="59"/>
      <c r="Z64" s="59"/>
      <c r="AA64" s="59"/>
      <c r="AB64" s="59"/>
      <c r="AC64" s="59"/>
      <c r="AD64" s="59"/>
      <c r="AE64" s="85"/>
      <c r="AF64" s="85"/>
      <c r="AG64" s="85"/>
      <c r="AH64" s="85"/>
      <c r="AI64" s="85"/>
      <c r="AJ64" s="85"/>
      <c r="AK64" s="85"/>
    </row>
    <row r="65" spans="1:37" ht="18" customHeight="1">
      <c r="A65" s="82"/>
      <c r="B65" s="129" t="s">
        <v>512</v>
      </c>
      <c r="C65" s="129"/>
      <c r="D65" s="142"/>
      <c r="E65" s="142"/>
      <c r="F65" s="142"/>
      <c r="G65" s="79"/>
      <c r="H65" s="79"/>
      <c r="I65" s="79"/>
      <c r="J65" s="221"/>
      <c r="K65" s="222"/>
      <c r="L65" s="223"/>
      <c r="M65" s="223"/>
      <c r="N65" s="223"/>
      <c r="O65" s="223"/>
      <c r="P65" s="223"/>
      <c r="Q65" s="129"/>
      <c r="R65" s="129"/>
      <c r="S65" s="152"/>
      <c r="T65" s="152"/>
      <c r="U65" s="174"/>
      <c r="V65" s="69"/>
      <c r="W65" s="69"/>
      <c r="X65" s="174"/>
      <c r="Y65" s="218"/>
      <c r="Z65" s="218"/>
      <c r="AA65" s="218"/>
      <c r="AB65" s="218"/>
      <c r="AC65" s="218"/>
      <c r="AD65" s="218"/>
      <c r="AE65" s="85"/>
      <c r="AF65" s="85"/>
      <c r="AG65" s="85"/>
      <c r="AH65" s="85"/>
      <c r="AI65" s="85"/>
      <c r="AJ65" s="85"/>
      <c r="AK65" s="85"/>
    </row>
    <row r="66" spans="1:37" ht="18" customHeight="1">
      <c r="A66" s="82"/>
      <c r="B66" s="134" t="s">
        <v>486</v>
      </c>
      <c r="C66" s="134"/>
      <c r="D66" s="67"/>
      <c r="E66" s="67"/>
      <c r="F66" s="67"/>
      <c r="I66" s="166" t="s">
        <v>266</v>
      </c>
      <c r="J66" s="219">
        <v>0</v>
      </c>
      <c r="K66" s="219">
        <v>0</v>
      </c>
      <c r="L66" s="219">
        <v>1</v>
      </c>
      <c r="M66" s="219">
        <v>3</v>
      </c>
      <c r="N66" s="219">
        <v>1</v>
      </c>
      <c r="O66" s="219">
        <v>0</v>
      </c>
      <c r="P66" s="219">
        <f>SUM(J66:O66)</f>
        <v>5</v>
      </c>
      <c r="Q66" s="134"/>
      <c r="R66" s="134"/>
      <c r="S66" s="131"/>
      <c r="T66" s="131"/>
      <c r="U66" s="83"/>
      <c r="V66" s="21"/>
      <c r="W66" s="21"/>
      <c r="X66" s="59"/>
      <c r="Y66" s="59"/>
      <c r="Z66" s="59"/>
      <c r="AA66" s="59"/>
      <c r="AB66" s="59"/>
      <c r="AC66" s="59"/>
      <c r="AD66" s="59"/>
      <c r="AE66" s="85"/>
      <c r="AF66" s="85"/>
      <c r="AG66" s="85"/>
      <c r="AH66" s="85"/>
      <c r="AI66" s="85"/>
      <c r="AJ66" s="85"/>
      <c r="AK66" s="85"/>
    </row>
    <row r="67" spans="1:37" ht="18" customHeight="1">
      <c r="A67" s="82"/>
      <c r="B67" s="134" t="s">
        <v>487</v>
      </c>
      <c r="C67" s="134"/>
      <c r="D67" s="67"/>
      <c r="E67" s="67"/>
      <c r="F67" s="67"/>
      <c r="I67" s="166" t="s">
        <v>266</v>
      </c>
      <c r="J67" s="220">
        <v>0</v>
      </c>
      <c r="K67" s="220">
        <v>0</v>
      </c>
      <c r="L67" s="220">
        <v>1</v>
      </c>
      <c r="M67" s="220">
        <v>2</v>
      </c>
      <c r="N67" s="220">
        <v>1</v>
      </c>
      <c r="O67" s="220">
        <v>0</v>
      </c>
      <c r="P67" s="219">
        <f>SUM(J67:O67)</f>
        <v>4</v>
      </c>
      <c r="Q67" s="134"/>
      <c r="R67" s="134"/>
      <c r="S67" s="131"/>
      <c r="T67" s="131"/>
      <c r="U67" s="83"/>
      <c r="V67" s="21"/>
      <c r="W67" s="21"/>
      <c r="X67" s="59"/>
      <c r="Y67" s="59"/>
      <c r="Z67" s="59"/>
      <c r="AA67" s="59"/>
      <c r="AB67" s="59"/>
      <c r="AC67" s="59"/>
      <c r="AD67" s="59"/>
      <c r="AE67" s="85"/>
      <c r="AF67" s="85"/>
      <c r="AG67" s="85"/>
      <c r="AH67" s="85"/>
      <c r="AI67" s="85"/>
      <c r="AJ67" s="85"/>
      <c r="AK67" s="85"/>
    </row>
    <row r="68" spans="1:37" ht="18" customHeight="1">
      <c r="A68" s="82"/>
      <c r="B68" s="129" t="s">
        <v>515</v>
      </c>
      <c r="C68" s="134"/>
      <c r="D68" s="67"/>
      <c r="E68" s="67"/>
      <c r="F68" s="67"/>
      <c r="I68" s="20"/>
      <c r="J68" s="224"/>
      <c r="K68" s="225"/>
      <c r="L68" s="226"/>
      <c r="M68" s="226"/>
      <c r="N68" s="226"/>
      <c r="O68" s="224"/>
      <c r="P68" s="227"/>
      <c r="Q68" s="129"/>
      <c r="R68" s="134"/>
      <c r="S68" s="131"/>
      <c r="T68" s="131"/>
      <c r="U68" s="83"/>
      <c r="V68" s="21"/>
      <c r="W68" s="21"/>
      <c r="X68" s="59"/>
      <c r="Y68" s="59"/>
      <c r="Z68" s="59"/>
      <c r="AA68" s="59"/>
      <c r="AB68" s="59"/>
      <c r="AC68" s="59"/>
      <c r="AD68" s="59"/>
      <c r="AE68" s="85"/>
      <c r="AF68" s="85"/>
      <c r="AG68" s="85"/>
      <c r="AH68" s="85"/>
      <c r="AI68" s="85"/>
      <c r="AJ68" s="85"/>
      <c r="AK68" s="85"/>
    </row>
    <row r="69" spans="1:37" ht="18" customHeight="1">
      <c r="A69" s="82"/>
      <c r="B69" s="134" t="s">
        <v>486</v>
      </c>
      <c r="C69" s="134"/>
      <c r="D69" s="67"/>
      <c r="E69" s="67"/>
      <c r="F69" s="67"/>
      <c r="I69" s="166" t="s">
        <v>266</v>
      </c>
      <c r="J69" s="228">
        <v>0</v>
      </c>
      <c r="K69" s="228">
        <v>0</v>
      </c>
      <c r="L69" s="228">
        <v>0</v>
      </c>
      <c r="M69" s="228">
        <v>2</v>
      </c>
      <c r="N69" s="228">
        <v>0</v>
      </c>
      <c r="O69" s="228">
        <v>0</v>
      </c>
      <c r="P69" s="228">
        <f>SUM(J69:O69)</f>
        <v>2</v>
      </c>
      <c r="Q69" s="134"/>
      <c r="R69" s="134"/>
      <c r="S69" s="131"/>
      <c r="T69" s="131"/>
      <c r="U69" s="83"/>
      <c r="V69" s="21"/>
      <c r="W69" s="21"/>
      <c r="X69" s="59"/>
      <c r="Y69" s="59"/>
      <c r="Z69" s="59"/>
      <c r="AA69" s="59"/>
      <c r="AB69" s="59"/>
      <c r="AC69" s="59"/>
      <c r="AD69" s="59"/>
      <c r="AE69" s="85"/>
      <c r="AF69" s="85"/>
      <c r="AG69" s="85"/>
      <c r="AH69" s="85"/>
      <c r="AI69" s="85"/>
      <c r="AJ69" s="85"/>
      <c r="AK69" s="85"/>
    </row>
    <row r="70" spans="1:37" ht="18" customHeight="1">
      <c r="A70" s="82"/>
      <c r="B70" s="134" t="s">
        <v>487</v>
      </c>
      <c r="C70" s="134"/>
      <c r="D70" s="67"/>
      <c r="E70" s="67"/>
      <c r="F70" s="67"/>
      <c r="I70" s="166" t="s">
        <v>266</v>
      </c>
      <c r="J70" s="219">
        <v>0</v>
      </c>
      <c r="K70" s="219">
        <v>1</v>
      </c>
      <c r="L70" s="219">
        <v>0</v>
      </c>
      <c r="M70" s="219">
        <v>3</v>
      </c>
      <c r="N70" s="219">
        <v>1</v>
      </c>
      <c r="O70" s="219">
        <v>4</v>
      </c>
      <c r="P70" s="219">
        <f>SUM(J70:O70)</f>
        <v>9</v>
      </c>
      <c r="Q70" s="134"/>
      <c r="R70" s="134"/>
      <c r="S70" s="131"/>
      <c r="T70" s="131"/>
      <c r="U70" s="83"/>
      <c r="V70" s="21"/>
      <c r="W70" s="21"/>
      <c r="X70" s="59"/>
      <c r="Y70" s="59"/>
      <c r="Z70" s="59"/>
      <c r="AA70" s="59"/>
      <c r="AB70" s="59"/>
      <c r="AC70" s="59"/>
      <c r="AD70" s="59"/>
      <c r="AE70" s="85"/>
      <c r="AF70" s="85"/>
      <c r="AG70" s="85"/>
      <c r="AH70" s="85"/>
      <c r="AI70" s="85"/>
      <c r="AJ70" s="85"/>
      <c r="AK70" s="85"/>
    </row>
    <row r="71" spans="1:37" ht="18" customHeight="1">
      <c r="A71" s="82"/>
      <c r="B71" s="129" t="s">
        <v>535</v>
      </c>
      <c r="C71" s="134"/>
      <c r="D71" s="67"/>
      <c r="E71" s="67"/>
      <c r="F71" s="67"/>
      <c r="I71" s="20"/>
      <c r="J71" s="224"/>
      <c r="K71" s="225"/>
      <c r="L71" s="226"/>
      <c r="M71" s="226"/>
      <c r="N71" s="226"/>
      <c r="O71" s="224"/>
      <c r="P71" s="227"/>
      <c r="Q71" s="129"/>
      <c r="R71" s="134"/>
      <c r="S71" s="131"/>
      <c r="T71" s="131"/>
      <c r="U71" s="83"/>
      <c r="V71" s="21"/>
      <c r="W71" s="21"/>
      <c r="X71" s="59"/>
      <c r="Y71" s="59"/>
      <c r="Z71" s="59"/>
      <c r="AA71" s="59"/>
      <c r="AB71" s="59"/>
      <c r="AC71" s="59"/>
      <c r="AD71" s="59"/>
      <c r="AE71" s="85"/>
      <c r="AF71" s="85"/>
      <c r="AG71" s="85"/>
      <c r="AH71" s="85"/>
      <c r="AI71" s="85"/>
      <c r="AJ71" s="85"/>
      <c r="AK71" s="85"/>
    </row>
    <row r="72" spans="1:37" ht="18" customHeight="1">
      <c r="A72" s="82"/>
      <c r="B72" s="134" t="s">
        <v>486</v>
      </c>
      <c r="C72" s="134"/>
      <c r="D72" s="67"/>
      <c r="E72" s="67"/>
      <c r="F72" s="67"/>
      <c r="I72" s="166" t="s">
        <v>266</v>
      </c>
      <c r="J72" s="228">
        <v>0</v>
      </c>
      <c r="K72" s="228">
        <v>0</v>
      </c>
      <c r="L72" s="228">
        <v>0</v>
      </c>
      <c r="M72" s="228">
        <v>2</v>
      </c>
      <c r="N72" s="228">
        <v>0</v>
      </c>
      <c r="O72" s="228">
        <v>2</v>
      </c>
      <c r="P72" s="228">
        <f>SUM(J72:O72)</f>
        <v>4</v>
      </c>
      <c r="Q72" s="134"/>
      <c r="R72" s="134"/>
      <c r="S72" s="131"/>
      <c r="T72" s="131"/>
      <c r="U72" s="83"/>
      <c r="V72" s="21"/>
      <c r="W72" s="21"/>
      <c r="X72" s="59"/>
      <c r="Y72" s="59"/>
      <c r="Z72" s="59"/>
      <c r="AA72" s="59"/>
      <c r="AB72" s="59"/>
      <c r="AC72" s="59"/>
      <c r="AD72" s="59"/>
      <c r="AE72" s="85"/>
      <c r="AF72" s="85"/>
      <c r="AG72" s="85"/>
      <c r="AH72" s="85"/>
      <c r="AI72" s="85"/>
      <c r="AJ72" s="85"/>
      <c r="AK72" s="85"/>
    </row>
    <row r="73" spans="1:37" ht="18" customHeight="1">
      <c r="A73" s="82"/>
      <c r="B73" s="134" t="s">
        <v>487</v>
      </c>
      <c r="C73" s="134"/>
      <c r="D73" s="67"/>
      <c r="E73" s="67"/>
      <c r="F73" s="67"/>
      <c r="I73" s="166" t="s">
        <v>266</v>
      </c>
      <c r="J73" s="219">
        <v>0</v>
      </c>
      <c r="K73" s="219">
        <v>1</v>
      </c>
      <c r="L73" s="219">
        <v>0</v>
      </c>
      <c r="M73" s="219">
        <v>2</v>
      </c>
      <c r="N73" s="219">
        <v>0</v>
      </c>
      <c r="O73" s="219">
        <v>12</v>
      </c>
      <c r="P73" s="219">
        <f>SUM(J73:O73)</f>
        <v>15</v>
      </c>
      <c r="Q73" s="134"/>
      <c r="R73" s="134"/>
      <c r="S73" s="131"/>
      <c r="T73" s="131"/>
      <c r="U73" s="83"/>
      <c r="V73" s="21"/>
      <c r="W73" s="21"/>
      <c r="X73" s="59"/>
      <c r="Y73" s="59"/>
      <c r="Z73" s="59"/>
      <c r="AA73" s="59"/>
      <c r="AB73" s="59"/>
      <c r="AC73" s="59"/>
      <c r="AD73" s="59"/>
      <c r="AE73" s="85"/>
      <c r="AF73" s="85"/>
      <c r="AG73" s="85"/>
      <c r="AH73" s="85"/>
      <c r="AI73" s="85"/>
      <c r="AJ73" s="85"/>
      <c r="AK73" s="85"/>
    </row>
    <row r="74" spans="1:37" ht="18" customHeight="1">
      <c r="A74" s="82"/>
      <c r="B74" s="129" t="s">
        <v>513</v>
      </c>
      <c r="C74" s="134"/>
      <c r="D74" s="67"/>
      <c r="E74" s="67"/>
      <c r="F74" s="67"/>
      <c r="I74" s="20"/>
      <c r="J74" s="226"/>
      <c r="K74" s="226"/>
      <c r="L74" s="226"/>
      <c r="M74" s="226"/>
      <c r="N74" s="226"/>
      <c r="O74" s="224"/>
      <c r="P74" s="227"/>
      <c r="Q74" s="129"/>
      <c r="R74" s="134"/>
      <c r="S74" s="131"/>
      <c r="T74" s="131"/>
      <c r="U74" s="83"/>
      <c r="V74" s="21"/>
      <c r="W74" s="21"/>
      <c r="X74" s="59"/>
      <c r="Y74" s="59"/>
      <c r="Z74" s="59"/>
      <c r="AA74" s="59"/>
      <c r="AB74" s="59"/>
      <c r="AC74" s="59"/>
      <c r="AD74" s="59"/>
      <c r="AE74" s="85"/>
      <c r="AF74" s="85"/>
      <c r="AG74" s="85"/>
      <c r="AH74" s="85"/>
      <c r="AI74" s="85"/>
      <c r="AJ74" s="85"/>
      <c r="AK74" s="85"/>
    </row>
    <row r="75" spans="1:37" ht="18" customHeight="1">
      <c r="A75" s="82"/>
      <c r="B75" s="134" t="s">
        <v>486</v>
      </c>
      <c r="C75" s="134"/>
      <c r="D75" s="67"/>
      <c r="E75" s="67"/>
      <c r="F75" s="67"/>
      <c r="I75" s="166" t="s">
        <v>266</v>
      </c>
      <c r="J75" s="228">
        <v>0</v>
      </c>
      <c r="K75" s="228">
        <v>1</v>
      </c>
      <c r="L75" s="228">
        <v>0</v>
      </c>
      <c r="M75" s="228">
        <v>3</v>
      </c>
      <c r="N75" s="228">
        <v>0</v>
      </c>
      <c r="O75" s="228">
        <v>0</v>
      </c>
      <c r="P75" s="228">
        <f>SUM(J75:O75)</f>
        <v>4</v>
      </c>
      <c r="Q75" s="134"/>
      <c r="R75" s="134"/>
      <c r="S75" s="131"/>
      <c r="T75" s="131"/>
      <c r="U75" s="83"/>
      <c r="V75" s="21"/>
      <c r="W75" s="21"/>
      <c r="X75" s="59"/>
      <c r="Y75" s="59"/>
      <c r="Z75" s="59"/>
      <c r="AA75" s="59"/>
      <c r="AB75" s="59"/>
      <c r="AC75" s="59"/>
      <c r="AD75" s="59"/>
      <c r="AE75" s="85"/>
      <c r="AF75" s="85"/>
      <c r="AG75" s="85"/>
      <c r="AH75" s="85"/>
      <c r="AI75" s="85"/>
      <c r="AJ75" s="85"/>
      <c r="AK75" s="85"/>
    </row>
    <row r="76" spans="1:37" ht="18" customHeight="1">
      <c r="A76" s="82"/>
      <c r="B76" s="134" t="s">
        <v>487</v>
      </c>
      <c r="C76" s="134"/>
      <c r="D76" s="67"/>
      <c r="E76" s="67"/>
      <c r="F76" s="67"/>
      <c r="I76" s="166" t="s">
        <v>266</v>
      </c>
      <c r="J76" s="219">
        <v>0</v>
      </c>
      <c r="K76" s="219">
        <v>1</v>
      </c>
      <c r="L76" s="219">
        <v>3</v>
      </c>
      <c r="M76" s="219">
        <v>3</v>
      </c>
      <c r="N76" s="219">
        <v>0</v>
      </c>
      <c r="O76" s="219">
        <v>1</v>
      </c>
      <c r="P76" s="219">
        <f>SUM(J76:O76)</f>
        <v>8</v>
      </c>
      <c r="Q76" s="134"/>
      <c r="R76" s="134"/>
      <c r="S76" s="131"/>
      <c r="T76" s="131"/>
      <c r="U76" s="83"/>
      <c r="V76" s="21"/>
      <c r="W76" s="21"/>
      <c r="X76" s="59"/>
      <c r="Y76" s="59"/>
      <c r="Z76" s="59"/>
      <c r="AA76" s="59"/>
      <c r="AB76" s="59"/>
      <c r="AC76" s="59"/>
      <c r="AD76" s="59"/>
      <c r="AE76" s="85"/>
      <c r="AF76" s="85"/>
      <c r="AG76" s="85"/>
      <c r="AH76" s="85"/>
      <c r="AI76" s="85"/>
      <c r="AJ76" s="85"/>
      <c r="AK76" s="85"/>
    </row>
    <row r="77" spans="1:37" ht="18" customHeight="1">
      <c r="A77" s="82"/>
      <c r="B77" s="129" t="s">
        <v>514</v>
      </c>
      <c r="C77" s="134"/>
      <c r="D77" s="67"/>
      <c r="E77" s="67"/>
      <c r="F77" s="67"/>
      <c r="I77" s="20"/>
      <c r="J77" s="226"/>
      <c r="K77" s="226"/>
      <c r="L77" s="226"/>
      <c r="M77" s="229"/>
      <c r="N77" s="230"/>
      <c r="O77" s="224"/>
      <c r="P77" s="227"/>
      <c r="Q77" s="129"/>
      <c r="R77" s="134"/>
      <c r="S77" s="131"/>
      <c r="T77" s="131"/>
      <c r="U77" s="83"/>
      <c r="V77" s="21"/>
      <c r="W77" s="21"/>
      <c r="X77" s="59"/>
      <c r="Y77" s="59"/>
      <c r="Z77" s="59"/>
      <c r="AA77" s="59"/>
      <c r="AB77" s="59"/>
      <c r="AC77" s="59"/>
      <c r="AD77" s="59"/>
      <c r="AE77" s="85"/>
      <c r="AF77" s="85"/>
      <c r="AG77" s="85"/>
      <c r="AH77" s="85"/>
      <c r="AI77" s="85"/>
      <c r="AJ77" s="85"/>
      <c r="AK77" s="85"/>
    </row>
    <row r="78" spans="1:37" ht="18" customHeight="1">
      <c r="A78" s="82"/>
      <c r="B78" s="134" t="s">
        <v>486</v>
      </c>
      <c r="C78" s="134"/>
      <c r="D78" s="67"/>
      <c r="E78" s="67"/>
      <c r="F78" s="67"/>
      <c r="I78" s="166" t="s">
        <v>266</v>
      </c>
      <c r="J78" s="228">
        <v>0</v>
      </c>
      <c r="K78" s="228">
        <v>1</v>
      </c>
      <c r="L78" s="228">
        <v>2</v>
      </c>
      <c r="M78" s="228">
        <v>0</v>
      </c>
      <c r="N78" s="228">
        <v>0</v>
      </c>
      <c r="O78" s="228">
        <v>0</v>
      </c>
      <c r="P78" s="228">
        <f>SUM(J78:O78)</f>
        <v>3</v>
      </c>
      <c r="Q78" s="134"/>
      <c r="R78" s="134"/>
      <c r="S78" s="131"/>
      <c r="T78" s="131"/>
      <c r="U78" s="83"/>
      <c r="V78" s="21"/>
      <c r="W78" s="21"/>
      <c r="X78" s="59"/>
      <c r="Y78" s="59"/>
      <c r="Z78" s="59"/>
      <c r="AA78" s="59"/>
      <c r="AB78" s="59"/>
      <c r="AC78" s="59"/>
      <c r="AD78" s="59"/>
      <c r="AE78" s="85"/>
      <c r="AF78" s="85"/>
      <c r="AG78" s="85"/>
      <c r="AH78" s="85"/>
      <c r="AI78" s="85"/>
      <c r="AJ78" s="85"/>
      <c r="AK78" s="85"/>
    </row>
    <row r="79" spans="1:37" ht="18" customHeight="1">
      <c r="A79" s="82"/>
      <c r="B79" s="134" t="s">
        <v>487</v>
      </c>
      <c r="C79" s="134"/>
      <c r="D79" s="67"/>
      <c r="E79" s="67"/>
      <c r="F79" s="67"/>
      <c r="I79" s="166" t="s">
        <v>266</v>
      </c>
      <c r="J79" s="219">
        <v>0</v>
      </c>
      <c r="K79" s="219">
        <v>0</v>
      </c>
      <c r="L79" s="219">
        <v>1</v>
      </c>
      <c r="M79" s="219">
        <v>0</v>
      </c>
      <c r="N79" s="219">
        <v>0</v>
      </c>
      <c r="O79" s="219">
        <v>0</v>
      </c>
      <c r="P79" s="219">
        <f>SUM(J79:O79)</f>
        <v>1</v>
      </c>
      <c r="Q79" s="134"/>
      <c r="R79" s="134"/>
      <c r="S79" s="131"/>
      <c r="T79" s="131"/>
      <c r="U79" s="83"/>
      <c r="V79" s="21"/>
      <c r="W79" s="21"/>
      <c r="X79" s="59"/>
      <c r="Y79" s="59"/>
      <c r="Z79" s="59"/>
      <c r="AA79" s="59"/>
      <c r="AB79" s="59"/>
      <c r="AC79" s="59"/>
      <c r="AD79" s="59"/>
      <c r="AE79" s="85"/>
      <c r="AF79" s="85"/>
      <c r="AG79" s="85"/>
      <c r="AH79" s="85"/>
      <c r="AI79" s="85"/>
      <c r="AJ79" s="85"/>
      <c r="AK79" s="85"/>
    </row>
    <row r="80" spans="1:37" ht="18" customHeight="1">
      <c r="A80" s="82"/>
      <c r="B80" s="134"/>
      <c r="C80" s="134"/>
      <c r="D80" s="67"/>
      <c r="E80" s="67"/>
      <c r="F80" s="67"/>
      <c r="I80" s="20"/>
      <c r="J80" s="665"/>
      <c r="K80" s="230"/>
      <c r="L80" s="230"/>
      <c r="M80" s="230"/>
      <c r="N80" s="230"/>
      <c r="O80" s="230"/>
      <c r="P80" s="230"/>
      <c r="Q80" s="134"/>
      <c r="R80" s="134"/>
      <c r="S80" s="131"/>
      <c r="T80" s="131"/>
      <c r="U80" s="83"/>
      <c r="V80" s="21"/>
      <c r="W80" s="21"/>
      <c r="X80" s="59"/>
      <c r="Y80" s="59"/>
      <c r="Z80" s="59"/>
      <c r="AA80" s="59"/>
      <c r="AB80" s="59"/>
      <c r="AC80" s="59"/>
      <c r="AD80" s="59"/>
      <c r="AE80" s="85"/>
      <c r="AF80" s="85"/>
      <c r="AG80" s="85"/>
      <c r="AH80" s="85"/>
      <c r="AI80" s="85"/>
      <c r="AJ80" s="85"/>
      <c r="AK80" s="85"/>
    </row>
    <row r="81" spans="1:37" ht="18" customHeight="1">
      <c r="A81" s="82"/>
      <c r="B81" s="749" t="s">
        <v>536</v>
      </c>
      <c r="C81" s="751"/>
      <c r="D81" s="751"/>
      <c r="E81" s="749"/>
      <c r="F81" s="751"/>
      <c r="G81" s="643"/>
      <c r="H81" s="643"/>
      <c r="I81" s="557"/>
      <c r="J81" s="589"/>
      <c r="K81" s="752"/>
      <c r="L81" s="752"/>
      <c r="M81" s="752"/>
      <c r="N81" s="752"/>
      <c r="O81" s="752"/>
      <c r="P81" s="752"/>
      <c r="Q81" s="152"/>
      <c r="R81" s="131"/>
      <c r="S81" s="131"/>
      <c r="T81" s="152"/>
      <c r="U81" s="83"/>
      <c r="V81" s="21"/>
      <c r="W81" s="21"/>
      <c r="X81" s="231"/>
      <c r="Y81" s="231"/>
      <c r="Z81" s="231"/>
      <c r="AA81" s="231"/>
      <c r="AB81" s="231"/>
      <c r="AC81" s="231"/>
      <c r="AD81" s="231"/>
      <c r="AE81" s="85"/>
      <c r="AF81" s="85"/>
      <c r="AG81" s="85"/>
      <c r="AH81" s="85"/>
      <c r="AI81" s="85"/>
      <c r="AJ81" s="85"/>
      <c r="AK81" s="85"/>
    </row>
    <row r="82" spans="1:37" ht="18" customHeight="1">
      <c r="A82" s="82"/>
      <c r="B82" s="131" t="s">
        <v>486</v>
      </c>
      <c r="C82" s="131"/>
      <c r="D82" s="131"/>
      <c r="E82" s="131"/>
      <c r="F82" s="131"/>
      <c r="G82" s="72"/>
      <c r="H82" s="72"/>
      <c r="I82" s="166" t="s">
        <v>266</v>
      </c>
      <c r="J82" s="220">
        <f>+J63+J66+J69+J72+J75+J78</f>
        <v>2</v>
      </c>
      <c r="K82" s="220">
        <f t="shared" ref="K82:P83" si="2">+K63+K66+K69+K72+K75+K78</f>
        <v>22</v>
      </c>
      <c r="L82" s="220">
        <f t="shared" si="2"/>
        <v>15</v>
      </c>
      <c r="M82" s="220">
        <f t="shared" si="2"/>
        <v>76</v>
      </c>
      <c r="N82" s="220">
        <f t="shared" si="2"/>
        <v>9</v>
      </c>
      <c r="O82" s="220">
        <f t="shared" si="2"/>
        <v>21</v>
      </c>
      <c r="P82" s="232">
        <f t="shared" si="2"/>
        <v>145</v>
      </c>
      <c r="Q82" s="131"/>
      <c r="R82" s="131"/>
      <c r="S82" s="131"/>
      <c r="T82" s="131"/>
      <c r="U82" s="83"/>
      <c r="V82" s="21"/>
      <c r="W82" s="21"/>
      <c r="X82" s="59"/>
      <c r="Y82" s="59"/>
      <c r="Z82" s="59"/>
      <c r="AA82" s="59"/>
      <c r="AB82" s="59"/>
      <c r="AC82" s="59"/>
      <c r="AD82" s="59"/>
      <c r="AE82" s="85"/>
      <c r="AF82" s="85"/>
      <c r="AG82" s="85"/>
      <c r="AH82" s="85"/>
      <c r="AI82" s="85"/>
      <c r="AJ82" s="85"/>
      <c r="AK82" s="85"/>
    </row>
    <row r="83" spans="1:37" ht="18" customHeight="1">
      <c r="A83" s="82"/>
      <c r="B83" s="131" t="s">
        <v>487</v>
      </c>
      <c r="C83" s="131"/>
      <c r="D83" s="131"/>
      <c r="E83" s="131"/>
      <c r="F83" s="131"/>
      <c r="G83" s="72"/>
      <c r="H83" s="72"/>
      <c r="I83" s="166" t="s">
        <v>266</v>
      </c>
      <c r="J83" s="220">
        <f>+J64+J67+J70+J73+J76+J79</f>
        <v>10</v>
      </c>
      <c r="K83" s="220">
        <f t="shared" si="2"/>
        <v>50</v>
      </c>
      <c r="L83" s="220">
        <f t="shared" si="2"/>
        <v>48</v>
      </c>
      <c r="M83" s="220">
        <f t="shared" si="2"/>
        <v>143</v>
      </c>
      <c r="N83" s="220">
        <f t="shared" si="2"/>
        <v>11</v>
      </c>
      <c r="O83" s="220">
        <f t="shared" si="2"/>
        <v>177</v>
      </c>
      <c r="P83" s="232">
        <f t="shared" si="2"/>
        <v>439</v>
      </c>
      <c r="Q83" s="131"/>
      <c r="R83" s="131"/>
      <c r="S83" s="131"/>
      <c r="T83" s="131"/>
      <c r="U83" s="83"/>
      <c r="V83" s="21"/>
      <c r="W83" s="21"/>
      <c r="X83" s="59"/>
      <c r="Y83" s="59"/>
      <c r="Z83" s="59"/>
      <c r="AA83" s="59"/>
      <c r="AB83" s="59"/>
      <c r="AC83" s="59"/>
      <c r="AD83" s="59"/>
      <c r="AE83" s="85"/>
      <c r="AF83" s="85"/>
      <c r="AG83" s="85"/>
      <c r="AH83" s="85"/>
      <c r="AI83" s="85"/>
      <c r="AJ83" s="85"/>
      <c r="AK83" s="85"/>
    </row>
    <row r="84" spans="1:37" ht="18" customHeight="1">
      <c r="A84" s="82"/>
      <c r="B84" s="128"/>
      <c r="C84" s="134"/>
      <c r="D84" s="134"/>
      <c r="E84" s="134"/>
      <c r="F84" s="134"/>
      <c r="G84" s="1098"/>
      <c r="H84" s="1098"/>
      <c r="J84" s="292"/>
      <c r="K84" s="153"/>
      <c r="L84" s="153"/>
      <c r="M84" s="153"/>
      <c r="N84" s="153"/>
      <c r="O84" s="153"/>
      <c r="P84" s="153"/>
      <c r="Q84" s="128"/>
      <c r="R84" s="134"/>
      <c r="S84" s="134"/>
      <c r="T84" s="134"/>
      <c r="U84" s="85"/>
      <c r="V84" s="19"/>
      <c r="W84" s="19"/>
      <c r="X84" s="83"/>
      <c r="Y84" s="231"/>
      <c r="Z84" s="231"/>
      <c r="AA84" s="231"/>
      <c r="AB84" s="231"/>
      <c r="AC84" s="231"/>
      <c r="AD84" s="231"/>
      <c r="AE84" s="85"/>
      <c r="AF84" s="85"/>
      <c r="AG84" s="85"/>
      <c r="AH84" s="85"/>
      <c r="AI84" s="85"/>
      <c r="AJ84" s="85"/>
      <c r="AK84" s="85"/>
    </row>
    <row r="85" spans="1:37" ht="18" customHeight="1">
      <c r="A85" s="82"/>
      <c r="B85" s="749" t="s">
        <v>537</v>
      </c>
      <c r="C85" s="749"/>
      <c r="D85" s="749"/>
      <c r="E85" s="749"/>
      <c r="F85" s="749"/>
      <c r="G85" s="643"/>
      <c r="H85" s="643"/>
      <c r="I85" s="557"/>
      <c r="J85" s="753"/>
      <c r="K85" s="754"/>
      <c r="L85" s="754"/>
      <c r="M85" s="754"/>
      <c r="N85" s="754"/>
      <c r="O85" s="754"/>
      <c r="P85" s="754"/>
      <c r="Q85" s="152"/>
      <c r="R85" s="152"/>
      <c r="S85" s="152"/>
      <c r="T85" s="152"/>
      <c r="U85" s="174"/>
      <c r="V85" s="21"/>
      <c r="W85" s="21"/>
      <c r="X85" s="174"/>
      <c r="Y85" s="218"/>
      <c r="Z85" s="218"/>
      <c r="AA85" s="218"/>
      <c r="AB85" s="218"/>
      <c r="AC85" s="218"/>
      <c r="AD85" s="218"/>
      <c r="AE85" s="85"/>
      <c r="AF85" s="85"/>
      <c r="AG85" s="85"/>
      <c r="AH85" s="85"/>
      <c r="AI85" s="85"/>
      <c r="AJ85" s="85"/>
      <c r="AK85" s="85"/>
    </row>
    <row r="86" spans="1:37" ht="18" customHeight="1">
      <c r="A86" s="82"/>
      <c r="B86" s="67" t="s">
        <v>489</v>
      </c>
      <c r="C86" s="67"/>
      <c r="D86" s="67"/>
      <c r="E86" s="67"/>
      <c r="F86" s="67"/>
      <c r="I86" s="166" t="s">
        <v>266</v>
      </c>
      <c r="J86" s="220">
        <v>0</v>
      </c>
      <c r="K86" s="220">
        <v>0</v>
      </c>
      <c r="L86" s="220">
        <v>0</v>
      </c>
      <c r="M86" s="220">
        <v>31</v>
      </c>
      <c r="N86" s="220">
        <v>7</v>
      </c>
      <c r="O86" s="220">
        <v>33</v>
      </c>
      <c r="P86" s="232">
        <f>SUM(J86:O86)</f>
        <v>71</v>
      </c>
      <c r="Q86" s="131"/>
      <c r="R86" s="131"/>
      <c r="S86" s="131"/>
      <c r="T86" s="131"/>
      <c r="U86" s="83"/>
      <c r="V86" s="21"/>
      <c r="W86" s="21"/>
      <c r="X86" s="59"/>
      <c r="Y86" s="59"/>
      <c r="Z86" s="59"/>
      <c r="AA86" s="59"/>
      <c r="AB86" s="59"/>
      <c r="AC86" s="59"/>
      <c r="AD86" s="59"/>
      <c r="AE86" s="85"/>
      <c r="AF86" s="85"/>
      <c r="AG86" s="85"/>
      <c r="AH86" s="85"/>
      <c r="AI86" s="85"/>
      <c r="AJ86" s="85"/>
      <c r="AK86" s="85"/>
    </row>
    <row r="87" spans="1:37" ht="18" customHeight="1">
      <c r="A87" s="82"/>
      <c r="B87" s="67" t="s">
        <v>490</v>
      </c>
      <c r="C87" s="67"/>
      <c r="D87" s="67"/>
      <c r="E87" s="67"/>
      <c r="F87" s="67"/>
      <c r="I87" s="166" t="s">
        <v>266</v>
      </c>
      <c r="J87" s="234">
        <v>9</v>
      </c>
      <c r="K87" s="234">
        <v>59</v>
      </c>
      <c r="L87" s="234">
        <v>49</v>
      </c>
      <c r="M87" s="234">
        <v>170</v>
      </c>
      <c r="N87" s="234">
        <v>9</v>
      </c>
      <c r="O87" s="234">
        <v>154</v>
      </c>
      <c r="P87" s="235">
        <f>SUM(J87:O87)</f>
        <v>450</v>
      </c>
      <c r="Q87" s="131"/>
      <c r="R87" s="131"/>
      <c r="S87" s="131"/>
      <c r="T87" s="131"/>
      <c r="U87" s="83"/>
      <c r="V87" s="21"/>
      <c r="W87" s="21"/>
      <c r="X87" s="59"/>
      <c r="Y87" s="59"/>
      <c r="Z87" s="59"/>
      <c r="AA87" s="59"/>
      <c r="AB87" s="59"/>
      <c r="AC87" s="59"/>
      <c r="AD87" s="59"/>
      <c r="AE87" s="85"/>
      <c r="AF87" s="85"/>
      <c r="AG87" s="85"/>
      <c r="AH87" s="85"/>
      <c r="AI87" s="85"/>
      <c r="AJ87" s="85"/>
      <c r="AK87" s="85"/>
    </row>
    <row r="88" spans="1:37" ht="18" customHeight="1">
      <c r="A88" s="82"/>
      <c r="B88" s="67" t="s">
        <v>491</v>
      </c>
      <c r="C88" s="67"/>
      <c r="D88" s="67"/>
      <c r="E88" s="67"/>
      <c r="F88" s="67"/>
      <c r="H88" s="72"/>
      <c r="I88" s="166" t="s">
        <v>266</v>
      </c>
      <c r="J88" s="228">
        <v>3</v>
      </c>
      <c r="K88" s="228">
        <v>13</v>
      </c>
      <c r="L88" s="228">
        <v>14</v>
      </c>
      <c r="M88" s="228">
        <v>18</v>
      </c>
      <c r="N88" s="228">
        <v>4</v>
      </c>
      <c r="O88" s="228">
        <v>11</v>
      </c>
      <c r="P88" s="228">
        <f>SUM(J88:O88)</f>
        <v>63</v>
      </c>
      <c r="Q88" s="131"/>
      <c r="R88" s="131"/>
      <c r="S88" s="131"/>
      <c r="T88" s="131"/>
      <c r="U88" s="83"/>
      <c r="V88" s="21"/>
      <c r="W88" s="21"/>
      <c r="X88" s="59"/>
      <c r="Y88" s="59"/>
      <c r="Z88" s="59"/>
      <c r="AA88" s="59"/>
      <c r="AB88" s="59"/>
      <c r="AC88" s="59"/>
      <c r="AD88" s="59"/>
      <c r="AE88" s="85"/>
      <c r="AF88" s="85"/>
      <c r="AG88" s="85"/>
      <c r="AH88" s="85"/>
      <c r="AI88" s="85"/>
      <c r="AJ88" s="85"/>
      <c r="AK88" s="85"/>
    </row>
    <row r="89" spans="1:37" ht="18" customHeight="1">
      <c r="A89" s="82"/>
      <c r="B89" s="236"/>
      <c r="C89" s="236"/>
      <c r="D89" s="236"/>
      <c r="E89" s="236"/>
      <c r="F89" s="236"/>
      <c r="G89" s="237"/>
      <c r="H89" s="237"/>
      <c r="I89" s="237"/>
      <c r="J89" s="236"/>
      <c r="K89" s="238"/>
      <c r="L89" s="238"/>
      <c r="M89" s="238"/>
      <c r="N89" s="238"/>
      <c r="O89" s="238"/>
      <c r="P89" s="238"/>
      <c r="Q89" s="239"/>
      <c r="R89" s="239"/>
      <c r="S89" s="239"/>
      <c r="T89" s="239"/>
      <c r="U89" s="187"/>
      <c r="V89" s="49"/>
      <c r="W89" s="49"/>
      <c r="X89" s="187"/>
      <c r="Y89" s="210"/>
      <c r="Z89" s="210"/>
      <c r="AA89" s="210"/>
      <c r="AB89" s="210"/>
      <c r="AC89" s="210"/>
      <c r="AD89" s="210"/>
      <c r="AE89" s="85"/>
      <c r="AF89" s="85"/>
      <c r="AG89" s="85"/>
      <c r="AH89" s="85"/>
      <c r="AI89" s="85"/>
      <c r="AJ89" s="85"/>
      <c r="AK89" s="85"/>
    </row>
    <row r="90" spans="1:37" ht="18" customHeight="1">
      <c r="A90" s="82"/>
      <c r="B90" s="131"/>
      <c r="C90" s="131"/>
      <c r="D90" s="131"/>
      <c r="E90" s="131"/>
      <c r="F90" s="131"/>
      <c r="G90" s="72"/>
      <c r="H90" s="72"/>
      <c r="I90" s="131"/>
      <c r="J90" s="132"/>
      <c r="K90" s="132"/>
      <c r="L90" s="132"/>
      <c r="M90" s="132"/>
      <c r="N90" s="132"/>
      <c r="O90" s="132"/>
      <c r="P90" s="132"/>
      <c r="Q90" s="239"/>
      <c r="R90" s="239"/>
      <c r="S90" s="239"/>
      <c r="T90" s="239"/>
      <c r="U90" s="187"/>
      <c r="V90" s="49"/>
      <c r="W90" s="49"/>
      <c r="X90" s="187"/>
      <c r="Y90" s="210"/>
      <c r="Z90" s="210"/>
      <c r="AA90" s="210"/>
      <c r="AB90" s="210"/>
      <c r="AC90" s="210"/>
      <c r="AD90" s="210"/>
      <c r="AE90" s="85"/>
      <c r="AF90" s="85"/>
      <c r="AG90" s="85"/>
      <c r="AH90" s="85"/>
      <c r="AI90" s="85"/>
      <c r="AJ90" s="85"/>
      <c r="AK90" s="85"/>
    </row>
    <row r="91" spans="1:37" ht="18" customHeight="1">
      <c r="A91" s="82"/>
      <c r="B91" s="486" t="s">
        <v>538</v>
      </c>
      <c r="C91" s="491"/>
      <c r="D91" s="491"/>
      <c r="E91" s="486"/>
      <c r="F91" s="491"/>
      <c r="G91" s="485"/>
      <c r="H91" s="485"/>
      <c r="I91" s="883"/>
      <c r="J91" s="491"/>
      <c r="K91" s="487"/>
      <c r="L91" s="487"/>
      <c r="M91" s="487"/>
      <c r="N91" s="487"/>
      <c r="O91" s="487"/>
      <c r="P91" s="487"/>
      <c r="Q91" s="240"/>
      <c r="R91" s="239"/>
      <c r="S91" s="239"/>
      <c r="T91" s="240"/>
      <c r="U91" s="187"/>
      <c r="V91" s="49"/>
      <c r="W91" s="49"/>
      <c r="X91" s="187"/>
      <c r="Y91" s="210"/>
      <c r="Z91" s="210"/>
      <c r="AA91" s="210"/>
      <c r="AB91" s="210"/>
      <c r="AC91" s="210"/>
      <c r="AD91" s="210"/>
      <c r="AE91" s="85"/>
      <c r="AF91" s="85"/>
      <c r="AG91" s="85"/>
      <c r="AH91" s="85"/>
      <c r="AI91" s="85"/>
      <c r="AJ91" s="85"/>
      <c r="AK91" s="85"/>
    </row>
    <row r="92" spans="1:37" s="53" customFormat="1" ht="18" customHeight="1">
      <c r="A92" s="474"/>
      <c r="B92" s="757"/>
      <c r="C92" s="758"/>
      <c r="D92" s="758"/>
      <c r="E92" s="757"/>
      <c r="F92" s="758"/>
      <c r="G92" s="738"/>
      <c r="H92" s="738"/>
      <c r="I92" s="534"/>
      <c r="J92" s="758"/>
      <c r="K92" s="759"/>
      <c r="L92" s="759"/>
      <c r="M92" s="759"/>
      <c r="N92" s="759"/>
      <c r="O92" s="759"/>
      <c r="P92" s="759"/>
      <c r="Q92" s="240"/>
      <c r="R92" s="239"/>
      <c r="S92" s="239"/>
      <c r="T92" s="240"/>
      <c r="U92" s="187"/>
      <c r="V92" s="49"/>
      <c r="W92" s="49"/>
      <c r="X92" s="187"/>
      <c r="Y92" s="210"/>
      <c r="Z92" s="210"/>
      <c r="AA92" s="210"/>
      <c r="AB92" s="210"/>
      <c r="AC92" s="210"/>
      <c r="AD92" s="210"/>
      <c r="AE92" s="463"/>
      <c r="AF92" s="463"/>
      <c r="AG92" s="463"/>
      <c r="AH92" s="463"/>
      <c r="AI92" s="463"/>
      <c r="AJ92" s="463"/>
      <c r="AK92" s="463"/>
    </row>
    <row r="93" spans="1:37" ht="18" customHeight="1">
      <c r="A93" s="82"/>
      <c r="B93" s="749" t="s">
        <v>536</v>
      </c>
      <c r="C93" s="751"/>
      <c r="D93" s="751"/>
      <c r="E93" s="751"/>
      <c r="F93" s="751"/>
      <c r="G93" s="643"/>
      <c r="H93" s="643"/>
      <c r="I93" s="557"/>
      <c r="J93" s="751"/>
      <c r="K93" s="752"/>
      <c r="L93" s="752"/>
      <c r="M93" s="752"/>
      <c r="N93" s="752"/>
      <c r="O93" s="752"/>
      <c r="P93" s="752"/>
      <c r="Q93" s="240"/>
      <c r="R93" s="239"/>
      <c r="S93" s="239"/>
      <c r="T93" s="239"/>
      <c r="U93" s="187"/>
      <c r="V93" s="49"/>
      <c r="W93" s="49"/>
      <c r="X93" s="187"/>
      <c r="Y93" s="210"/>
      <c r="Z93" s="210"/>
      <c r="AA93" s="210"/>
      <c r="AB93" s="210"/>
      <c r="AC93" s="210"/>
      <c r="AD93" s="210"/>
      <c r="AE93" s="85"/>
      <c r="AF93" s="85"/>
      <c r="AG93" s="85"/>
      <c r="AH93" s="85"/>
      <c r="AI93" s="85"/>
      <c r="AJ93" s="85"/>
      <c r="AK93" s="85"/>
    </row>
    <row r="94" spans="1:37" ht="18" customHeight="1">
      <c r="A94" s="82"/>
      <c r="B94" s="131" t="s">
        <v>486</v>
      </c>
      <c r="C94" s="131"/>
      <c r="D94" s="131"/>
      <c r="E94" s="131"/>
      <c r="F94" s="131"/>
      <c r="G94" s="72"/>
      <c r="H94" s="72"/>
      <c r="I94" s="190" t="s">
        <v>51</v>
      </c>
      <c r="J94" s="859">
        <f>(+J82/J$59)*100</f>
        <v>16.666666666666664</v>
      </c>
      <c r="K94" s="859">
        <f t="shared" ref="J94:P95" si="3">(+K82/K$59)*100</f>
        <v>30.555555555555557</v>
      </c>
      <c r="L94" s="859">
        <f t="shared" si="3"/>
        <v>23.809523809523807</v>
      </c>
      <c r="M94" s="859">
        <f t="shared" si="3"/>
        <v>34.703196347031962</v>
      </c>
      <c r="N94" s="859">
        <f t="shared" si="3"/>
        <v>45</v>
      </c>
      <c r="O94" s="859">
        <f t="shared" si="3"/>
        <v>10.606060606060606</v>
      </c>
      <c r="P94" s="859">
        <f t="shared" si="3"/>
        <v>24.828767123287669</v>
      </c>
      <c r="Q94" s="239"/>
      <c r="R94" s="239"/>
      <c r="S94" s="239"/>
      <c r="T94" s="239"/>
      <c r="U94" s="187"/>
      <c r="V94" s="49"/>
      <c r="W94" s="49"/>
      <c r="X94" s="241"/>
      <c r="Y94" s="241"/>
      <c r="Z94" s="241"/>
      <c r="AA94" s="241"/>
      <c r="AB94" s="241"/>
      <c r="AC94" s="241"/>
      <c r="AD94" s="241"/>
      <c r="AE94" s="85"/>
      <c r="AF94" s="85"/>
      <c r="AG94" s="85"/>
      <c r="AH94" s="85"/>
      <c r="AI94" s="85"/>
      <c r="AJ94" s="85"/>
      <c r="AK94" s="85"/>
    </row>
    <row r="95" spans="1:37" ht="18" customHeight="1">
      <c r="A95" s="82"/>
      <c r="B95" s="67" t="s">
        <v>487</v>
      </c>
      <c r="C95" s="67"/>
      <c r="D95" s="67"/>
      <c r="E95" s="67"/>
      <c r="F95" s="67"/>
      <c r="H95" s="72"/>
      <c r="I95" s="190" t="s">
        <v>51</v>
      </c>
      <c r="J95" s="859">
        <f t="shared" si="3"/>
        <v>83.333333333333343</v>
      </c>
      <c r="K95" s="859">
        <f t="shared" si="3"/>
        <v>69.444444444444443</v>
      </c>
      <c r="L95" s="859">
        <f t="shared" si="3"/>
        <v>76.19047619047619</v>
      </c>
      <c r="M95" s="859">
        <f t="shared" si="3"/>
        <v>65.296803652968038</v>
      </c>
      <c r="N95" s="859">
        <f t="shared" si="3"/>
        <v>55.000000000000007</v>
      </c>
      <c r="O95" s="859">
        <f t="shared" si="3"/>
        <v>89.393939393939391</v>
      </c>
      <c r="P95" s="859">
        <f t="shared" si="3"/>
        <v>75.171232876712324</v>
      </c>
      <c r="Q95" s="239"/>
      <c r="R95" s="239"/>
      <c r="S95" s="239"/>
      <c r="T95" s="239"/>
      <c r="U95" s="187"/>
      <c r="V95" s="49"/>
      <c r="W95" s="49"/>
      <c r="X95" s="241"/>
      <c r="Y95" s="241"/>
      <c r="Z95" s="241"/>
      <c r="AA95" s="241"/>
      <c r="AB95" s="241"/>
      <c r="AC95" s="241"/>
      <c r="AD95" s="241"/>
      <c r="AE95" s="85"/>
      <c r="AF95" s="85"/>
      <c r="AG95" s="85"/>
      <c r="AH95" s="85"/>
      <c r="AI95" s="85"/>
      <c r="AJ95" s="85"/>
      <c r="AK95" s="85"/>
    </row>
    <row r="96" spans="1:37" ht="18" customHeight="1">
      <c r="A96" s="82"/>
      <c r="B96" s="131"/>
      <c r="C96" s="131"/>
      <c r="D96" s="131"/>
      <c r="E96" s="131"/>
      <c r="F96" s="131"/>
      <c r="G96" s="72"/>
      <c r="H96" s="72"/>
      <c r="I96" s="20"/>
      <c r="J96" s="244"/>
      <c r="K96" s="245"/>
      <c r="L96" s="245"/>
      <c r="M96" s="245"/>
      <c r="N96" s="245"/>
      <c r="O96" s="245"/>
      <c r="P96" s="245"/>
      <c r="Q96" s="239"/>
      <c r="R96" s="239"/>
      <c r="S96" s="239"/>
      <c r="T96" s="239"/>
      <c r="U96" s="187"/>
      <c r="V96" s="49"/>
      <c r="W96" s="49"/>
      <c r="X96" s="242"/>
      <c r="Y96" s="243"/>
      <c r="Z96" s="243"/>
      <c r="AA96" s="243"/>
      <c r="AB96" s="243"/>
      <c r="AC96" s="243"/>
      <c r="AD96" s="243"/>
      <c r="AE96" s="85"/>
      <c r="AF96" s="85"/>
      <c r="AG96" s="85"/>
      <c r="AH96" s="85"/>
      <c r="AI96" s="85"/>
      <c r="AJ96" s="85"/>
      <c r="AK96" s="85"/>
    </row>
    <row r="97" spans="1:37" ht="18" customHeight="1">
      <c r="A97" s="82"/>
      <c r="B97" s="749" t="s">
        <v>537</v>
      </c>
      <c r="C97" s="751"/>
      <c r="D97" s="751"/>
      <c r="E97" s="751"/>
      <c r="F97" s="751"/>
      <c r="G97" s="643"/>
      <c r="H97" s="643"/>
      <c r="I97" s="557"/>
      <c r="J97" s="755"/>
      <c r="K97" s="756"/>
      <c r="L97" s="756"/>
      <c r="M97" s="756"/>
      <c r="N97" s="756"/>
      <c r="O97" s="756"/>
      <c r="P97" s="756"/>
      <c r="Q97" s="240"/>
      <c r="R97" s="239"/>
      <c r="S97" s="239"/>
      <c r="T97" s="239"/>
      <c r="U97" s="187"/>
      <c r="V97" s="49"/>
      <c r="W97" s="49"/>
      <c r="X97" s="242"/>
      <c r="Y97" s="243"/>
      <c r="Z97" s="243"/>
      <c r="AA97" s="243"/>
      <c r="AB97" s="243"/>
      <c r="AC97" s="243"/>
      <c r="AD97" s="243"/>
      <c r="AE97" s="85"/>
      <c r="AF97" s="85"/>
      <c r="AG97" s="85"/>
      <c r="AH97" s="85"/>
      <c r="AI97" s="85"/>
      <c r="AJ97" s="85"/>
      <c r="AK97" s="85"/>
    </row>
    <row r="98" spans="1:37" ht="18" customHeight="1">
      <c r="A98" s="82"/>
      <c r="B98" s="131" t="s">
        <v>489</v>
      </c>
      <c r="C98" s="131"/>
      <c r="D98" s="131"/>
      <c r="E98" s="131"/>
      <c r="F98" s="131"/>
      <c r="G98" s="72"/>
      <c r="H98" s="72"/>
      <c r="I98" s="190" t="s">
        <v>51</v>
      </c>
      <c r="J98" s="859">
        <f t="shared" ref="J98:P100" si="4">(+J86/J$59)*100</f>
        <v>0</v>
      </c>
      <c r="K98" s="859">
        <f t="shared" si="4"/>
        <v>0</v>
      </c>
      <c r="L98" s="859">
        <f t="shared" si="4"/>
        <v>0</v>
      </c>
      <c r="M98" s="859">
        <f t="shared" si="4"/>
        <v>14.15525114155251</v>
      </c>
      <c r="N98" s="859">
        <f t="shared" si="4"/>
        <v>35</v>
      </c>
      <c r="O98" s="859">
        <f t="shared" si="4"/>
        <v>16.666666666666664</v>
      </c>
      <c r="P98" s="859">
        <f t="shared" si="4"/>
        <v>12.157534246575343</v>
      </c>
      <c r="Q98" s="239"/>
      <c r="R98" s="239"/>
      <c r="S98" s="239"/>
      <c r="T98" s="239"/>
      <c r="U98" s="187"/>
      <c r="V98" s="49"/>
      <c r="W98" s="49"/>
      <c r="X98" s="241"/>
      <c r="Y98" s="241"/>
      <c r="Z98" s="241"/>
      <c r="AA98" s="241"/>
      <c r="AB98" s="241"/>
      <c r="AC98" s="241"/>
      <c r="AD98" s="241"/>
      <c r="AE98" s="85"/>
      <c r="AF98" s="85"/>
      <c r="AG98" s="85"/>
      <c r="AH98" s="85"/>
      <c r="AI98" s="85"/>
      <c r="AJ98" s="85"/>
      <c r="AK98" s="85"/>
    </row>
    <row r="99" spans="1:37" ht="18" customHeight="1">
      <c r="A99" s="82"/>
      <c r="B99" s="67" t="s">
        <v>490</v>
      </c>
      <c r="C99" s="67"/>
      <c r="D99" s="67"/>
      <c r="E99" s="67"/>
      <c r="F99" s="67"/>
      <c r="I99" s="190" t="s">
        <v>51</v>
      </c>
      <c r="J99" s="859">
        <f t="shared" si="4"/>
        <v>75</v>
      </c>
      <c r="K99" s="859">
        <f t="shared" si="4"/>
        <v>81.944444444444443</v>
      </c>
      <c r="L99" s="859">
        <f t="shared" si="4"/>
        <v>77.777777777777786</v>
      </c>
      <c r="M99" s="859">
        <f t="shared" si="4"/>
        <v>77.625570776255699</v>
      </c>
      <c r="N99" s="859">
        <f t="shared" si="4"/>
        <v>45</v>
      </c>
      <c r="O99" s="859">
        <f t="shared" si="4"/>
        <v>77.777777777777786</v>
      </c>
      <c r="P99" s="859">
        <f t="shared" si="4"/>
        <v>77.054794520547944</v>
      </c>
      <c r="Q99" s="239"/>
      <c r="R99" s="239"/>
      <c r="S99" s="239"/>
      <c r="T99" s="239"/>
      <c r="U99" s="187"/>
      <c r="V99" s="49"/>
      <c r="W99" s="49"/>
      <c r="X99" s="241"/>
      <c r="Y99" s="241"/>
      <c r="Z99" s="241"/>
      <c r="AA99" s="241"/>
      <c r="AB99" s="241"/>
      <c r="AC99" s="241"/>
      <c r="AD99" s="241"/>
      <c r="AE99" s="85"/>
      <c r="AF99" s="85"/>
      <c r="AG99" s="85"/>
      <c r="AH99" s="85"/>
      <c r="AI99" s="85"/>
      <c r="AJ99" s="85"/>
      <c r="AK99" s="85"/>
    </row>
    <row r="100" spans="1:37" ht="18" customHeight="1">
      <c r="A100" s="82"/>
      <c r="B100" s="67" t="s">
        <v>491</v>
      </c>
      <c r="C100" s="67"/>
      <c r="D100" s="67"/>
      <c r="E100" s="67"/>
      <c r="F100" s="67"/>
      <c r="I100" s="190" t="s">
        <v>51</v>
      </c>
      <c r="J100" s="859">
        <f t="shared" si="4"/>
        <v>25</v>
      </c>
      <c r="K100" s="859">
        <f t="shared" si="4"/>
        <v>18.055555555555554</v>
      </c>
      <c r="L100" s="859">
        <f t="shared" si="4"/>
        <v>22.222222222222221</v>
      </c>
      <c r="M100" s="859">
        <f t="shared" si="4"/>
        <v>8.2191780821917799</v>
      </c>
      <c r="N100" s="859">
        <f t="shared" si="4"/>
        <v>20</v>
      </c>
      <c r="O100" s="859">
        <f t="shared" si="4"/>
        <v>5.5555555555555554</v>
      </c>
      <c r="P100" s="859">
        <f t="shared" si="4"/>
        <v>10.787671232876713</v>
      </c>
      <c r="Q100" s="239"/>
      <c r="R100" s="239"/>
      <c r="S100" s="239"/>
      <c r="T100" s="239"/>
      <c r="U100" s="187"/>
      <c r="V100" s="49"/>
      <c r="W100" s="49"/>
      <c r="X100" s="241"/>
      <c r="Y100" s="241"/>
      <c r="Z100" s="241"/>
      <c r="AA100" s="241"/>
      <c r="AB100" s="241"/>
      <c r="AC100" s="241"/>
      <c r="AD100" s="241"/>
      <c r="AE100" s="85"/>
      <c r="AF100" s="85"/>
      <c r="AG100" s="85"/>
      <c r="AH100" s="85"/>
      <c r="AI100" s="85"/>
      <c r="AJ100" s="85"/>
      <c r="AK100" s="85"/>
    </row>
    <row r="101" spans="1:37" ht="18" customHeight="1">
      <c r="A101" s="82"/>
      <c r="B101" s="233"/>
      <c r="C101" s="233"/>
      <c r="D101" s="237"/>
      <c r="E101" s="237"/>
      <c r="F101" s="237"/>
      <c r="G101" s="237"/>
      <c r="H101" s="237"/>
      <c r="I101" s="236"/>
      <c r="J101" s="238"/>
      <c r="K101" s="238"/>
      <c r="L101" s="238"/>
      <c r="M101" s="238"/>
      <c r="N101" s="238"/>
      <c r="O101" s="238"/>
      <c r="P101" s="238"/>
      <c r="Q101" s="238"/>
      <c r="R101" s="133"/>
      <c r="S101" s="134"/>
      <c r="T101" s="134"/>
      <c r="U101" s="85"/>
      <c r="V101" s="85"/>
      <c r="W101" s="85"/>
      <c r="X101" s="85"/>
      <c r="Y101" s="85"/>
      <c r="Z101" s="85"/>
      <c r="AA101" s="85"/>
      <c r="AB101" s="85"/>
      <c r="AC101" s="85"/>
      <c r="AD101" s="85"/>
      <c r="AE101" s="85"/>
      <c r="AF101" s="85"/>
      <c r="AG101" s="85"/>
      <c r="AH101" s="85"/>
      <c r="AI101" s="85"/>
      <c r="AJ101" s="85"/>
      <c r="AK101" s="85"/>
    </row>
    <row r="102" spans="1:37" ht="20">
      <c r="A102" s="82"/>
      <c r="B102" s="134"/>
      <c r="C102" s="134"/>
      <c r="D102" s="72"/>
      <c r="E102" s="72"/>
      <c r="F102" s="72"/>
      <c r="G102" s="72"/>
      <c r="H102" s="72"/>
      <c r="I102" s="131"/>
      <c r="J102" s="1080">
        <v>2021</v>
      </c>
      <c r="K102" s="1080"/>
      <c r="L102" s="1080">
        <v>2022</v>
      </c>
      <c r="M102" s="1080"/>
      <c r="N102" s="1080">
        <v>2023</v>
      </c>
      <c r="O102" s="1080"/>
      <c r="P102" s="1099">
        <v>2024</v>
      </c>
      <c r="Q102" s="1099"/>
      <c r="R102" s="1097">
        <v>2025</v>
      </c>
      <c r="S102" s="1097"/>
      <c r="T102" s="134"/>
      <c r="U102" s="85"/>
      <c r="V102" s="85"/>
      <c r="W102" s="85"/>
      <c r="X102" s="85"/>
      <c r="Y102" s="85"/>
      <c r="Z102" s="85"/>
      <c r="AA102" s="85"/>
      <c r="AB102" s="85"/>
      <c r="AC102" s="85"/>
      <c r="AD102" s="85"/>
      <c r="AE102" s="85"/>
      <c r="AF102" s="85"/>
      <c r="AG102" s="85"/>
      <c r="AH102" s="85"/>
      <c r="AI102" s="85"/>
      <c r="AJ102" s="85"/>
      <c r="AK102" s="85"/>
    </row>
    <row r="103" spans="1:37" ht="18" customHeight="1">
      <c r="A103" s="82"/>
      <c r="B103" s="197" t="s">
        <v>539</v>
      </c>
      <c r="C103" s="197"/>
      <c r="D103" s="197"/>
      <c r="E103" s="197"/>
      <c r="F103" s="197"/>
      <c r="G103" s="197"/>
      <c r="H103" s="197"/>
      <c r="I103" s="197"/>
      <c r="J103" s="763" t="s">
        <v>266</v>
      </c>
      <c r="K103" s="764" t="s">
        <v>51</v>
      </c>
      <c r="L103" s="763" t="s">
        <v>266</v>
      </c>
      <c r="M103" s="764" t="s">
        <v>51</v>
      </c>
      <c r="N103" s="763" t="s">
        <v>266</v>
      </c>
      <c r="O103" s="764" t="s">
        <v>51</v>
      </c>
      <c r="P103" s="763" t="s">
        <v>266</v>
      </c>
      <c r="Q103" s="764" t="s">
        <v>51</v>
      </c>
      <c r="R103" s="763" t="s">
        <v>266</v>
      </c>
      <c r="S103" s="764" t="s">
        <v>51</v>
      </c>
      <c r="T103" s="134"/>
      <c r="U103" s="85"/>
      <c r="V103" s="85"/>
      <c r="W103" s="85"/>
      <c r="X103" s="85"/>
      <c r="Y103" s="85"/>
      <c r="Z103" s="85"/>
      <c r="AA103" s="85"/>
      <c r="AB103" s="85"/>
      <c r="AC103" s="85"/>
      <c r="AD103" s="85"/>
      <c r="AE103" s="85"/>
      <c r="AF103" s="85"/>
      <c r="AG103" s="85"/>
      <c r="AH103" s="85"/>
      <c r="AI103" s="85"/>
      <c r="AJ103" s="85"/>
      <c r="AK103" s="85"/>
    </row>
    <row r="104" spans="1:37" ht="18" customHeight="1">
      <c r="A104" s="82"/>
      <c r="B104" s="67"/>
      <c r="C104" s="67"/>
      <c r="D104" s="67"/>
      <c r="E104" s="67"/>
      <c r="F104" s="79"/>
      <c r="H104" s="79"/>
      <c r="I104" s="142"/>
      <c r="T104" s="134"/>
      <c r="U104" s="85"/>
      <c r="V104" s="85"/>
      <c r="W104" s="85"/>
      <c r="X104" s="85"/>
      <c r="Y104" s="85"/>
      <c r="Z104" s="85"/>
      <c r="AA104" s="85"/>
      <c r="AB104" s="85"/>
      <c r="AC104" s="85"/>
      <c r="AD104" s="85"/>
      <c r="AE104" s="85"/>
      <c r="AF104" s="85"/>
      <c r="AG104" s="85"/>
      <c r="AH104" s="85"/>
      <c r="AI104" s="85"/>
      <c r="AJ104" s="85"/>
      <c r="AK104" s="85"/>
    </row>
    <row r="105" spans="1:37" ht="18" customHeight="1">
      <c r="A105" s="82"/>
      <c r="B105" s="645" t="s">
        <v>540</v>
      </c>
      <c r="C105" s="558"/>
      <c r="D105" s="558"/>
      <c r="E105" s="558"/>
      <c r="F105" s="557"/>
      <c r="G105" s="557"/>
      <c r="H105" s="557"/>
      <c r="I105" s="558"/>
      <c r="J105" s="558"/>
      <c r="K105" s="751"/>
      <c r="L105" s="558"/>
      <c r="M105" s="558"/>
      <c r="N105" s="558"/>
      <c r="O105" s="558"/>
      <c r="P105" s="558"/>
      <c r="Q105" s="558"/>
      <c r="R105" s="558"/>
      <c r="S105" s="558"/>
      <c r="T105" s="134"/>
      <c r="U105" s="85"/>
      <c r="V105" s="85"/>
      <c r="W105" s="85"/>
      <c r="X105" s="85"/>
      <c r="Y105" s="85"/>
      <c r="Z105" s="85"/>
      <c r="AA105" s="85"/>
      <c r="AB105" s="85"/>
      <c r="AC105" s="85"/>
      <c r="AD105" s="85"/>
      <c r="AE105" s="85"/>
      <c r="AF105" s="85"/>
      <c r="AG105" s="85"/>
      <c r="AH105" s="85"/>
      <c r="AI105" s="85"/>
      <c r="AJ105" s="85"/>
      <c r="AK105" s="85"/>
    </row>
    <row r="106" spans="1:37" ht="18" customHeight="1">
      <c r="A106" s="82"/>
      <c r="B106" s="67" t="s">
        <v>486</v>
      </c>
      <c r="C106" s="67"/>
      <c r="D106" s="67"/>
      <c r="E106" s="67"/>
      <c r="J106" s="122">
        <v>28</v>
      </c>
      <c r="K106" s="986">
        <v>59.574468085106382</v>
      </c>
      <c r="L106" s="122">
        <v>31</v>
      </c>
      <c r="M106" s="853">
        <v>44.927536231884055</v>
      </c>
      <c r="N106" s="122">
        <v>29</v>
      </c>
      <c r="O106" s="853">
        <v>26.36363636363636</v>
      </c>
      <c r="P106" s="122">
        <v>27</v>
      </c>
      <c r="Q106" s="853">
        <v>28.421052631578945</v>
      </c>
      <c r="R106" s="665">
        <v>32</v>
      </c>
      <c r="S106" s="853">
        <f>(+R106/$R$124)*100</f>
        <v>32.989690721649481</v>
      </c>
      <c r="T106" s="134"/>
      <c r="U106" s="85"/>
      <c r="V106" s="85"/>
      <c r="W106" s="85"/>
      <c r="X106" s="85"/>
      <c r="Y106" s="85"/>
      <c r="Z106" s="85"/>
      <c r="AA106" s="85"/>
      <c r="AB106" s="85"/>
      <c r="AC106" s="85"/>
      <c r="AD106" s="85"/>
      <c r="AE106" s="85"/>
      <c r="AF106" s="85"/>
      <c r="AG106" s="85"/>
      <c r="AH106" s="85"/>
      <c r="AI106" s="85"/>
      <c r="AJ106" s="85"/>
      <c r="AK106" s="85"/>
    </row>
    <row r="107" spans="1:37" ht="18" customHeight="1">
      <c r="A107" s="82"/>
      <c r="B107" s="67" t="s">
        <v>487</v>
      </c>
      <c r="C107" s="67"/>
      <c r="D107" s="67"/>
      <c r="E107" s="67"/>
      <c r="J107" s="122">
        <v>19</v>
      </c>
      <c r="K107" s="853">
        <v>40.425531914893611</v>
      </c>
      <c r="L107" s="122">
        <v>38</v>
      </c>
      <c r="M107" s="853">
        <v>55.072463768115945</v>
      </c>
      <c r="N107" s="122">
        <v>81</v>
      </c>
      <c r="O107" s="853">
        <v>73.636363636363626</v>
      </c>
      <c r="P107" s="122">
        <v>68</v>
      </c>
      <c r="Q107" s="853">
        <v>71.578947368421055</v>
      </c>
      <c r="R107" s="665">
        <v>65</v>
      </c>
      <c r="S107" s="853">
        <f>(+R107/$R$124)*100</f>
        <v>67.010309278350505</v>
      </c>
      <c r="T107" s="134"/>
      <c r="U107" s="85"/>
      <c r="V107" s="85"/>
      <c r="W107" s="85"/>
      <c r="X107" s="85"/>
      <c r="Y107" s="85"/>
      <c r="Z107" s="85"/>
      <c r="AA107" s="85"/>
      <c r="AB107" s="85"/>
      <c r="AC107" s="85"/>
      <c r="AD107" s="85"/>
      <c r="AE107" s="85"/>
      <c r="AF107" s="85"/>
      <c r="AG107" s="85"/>
      <c r="AH107" s="85"/>
      <c r="AI107" s="85"/>
      <c r="AJ107" s="85"/>
      <c r="AK107" s="85"/>
    </row>
    <row r="108" spans="1:37" ht="18" customHeight="1">
      <c r="A108" s="82"/>
      <c r="B108" s="134"/>
      <c r="C108" s="134"/>
      <c r="D108" s="72"/>
      <c r="E108" s="72"/>
      <c r="F108" s="72"/>
      <c r="G108" s="72"/>
      <c r="H108" s="72"/>
      <c r="I108" s="131"/>
      <c r="J108" s="90"/>
      <c r="K108" s="484"/>
      <c r="L108" s="90"/>
      <c r="M108" s="484"/>
      <c r="N108" s="484"/>
      <c r="O108" s="484"/>
      <c r="P108" s="484"/>
      <c r="Q108" s="484"/>
      <c r="R108" s="762"/>
      <c r="S108" s="762"/>
      <c r="T108" s="134"/>
      <c r="U108" s="85"/>
      <c r="V108" s="85"/>
      <c r="W108" s="85"/>
      <c r="X108" s="85"/>
      <c r="Y108" s="85"/>
      <c r="Z108" s="85"/>
      <c r="AA108" s="85"/>
      <c r="AB108" s="85"/>
      <c r="AC108" s="85"/>
      <c r="AD108" s="85"/>
      <c r="AE108" s="85"/>
      <c r="AF108" s="85"/>
      <c r="AG108" s="85"/>
      <c r="AH108" s="85"/>
      <c r="AI108" s="85"/>
      <c r="AJ108" s="85"/>
      <c r="AK108" s="85"/>
    </row>
    <row r="109" spans="1:37" ht="18" customHeight="1">
      <c r="A109" s="82"/>
      <c r="B109" s="749" t="s">
        <v>541</v>
      </c>
      <c r="C109" s="751"/>
      <c r="D109" s="751"/>
      <c r="E109" s="751"/>
      <c r="F109" s="643"/>
      <c r="G109" s="643"/>
      <c r="H109" s="643"/>
      <c r="I109" s="751"/>
      <c r="J109" s="557"/>
      <c r="K109" s="557"/>
      <c r="L109" s="557"/>
      <c r="M109" s="557"/>
      <c r="N109" s="557"/>
      <c r="O109" s="557"/>
      <c r="P109" s="557"/>
      <c r="Q109" s="557"/>
      <c r="R109" s="557"/>
      <c r="S109" s="557"/>
      <c r="T109" s="134"/>
      <c r="U109" s="85"/>
      <c r="V109" s="85"/>
      <c r="W109" s="85"/>
      <c r="X109" s="85"/>
      <c r="Y109" s="85"/>
      <c r="Z109" s="85"/>
      <c r="AA109" s="85"/>
      <c r="AB109" s="85"/>
      <c r="AC109" s="85"/>
      <c r="AD109" s="85"/>
      <c r="AE109" s="85"/>
      <c r="AF109" s="85"/>
      <c r="AG109" s="85"/>
      <c r="AH109" s="85"/>
      <c r="AI109" s="85"/>
      <c r="AJ109" s="85"/>
      <c r="AK109" s="85"/>
    </row>
    <row r="110" spans="1:37" ht="18" customHeight="1">
      <c r="A110" s="82"/>
      <c r="B110" s="134" t="s">
        <v>486</v>
      </c>
      <c r="C110" s="134"/>
      <c r="D110" s="72"/>
      <c r="E110" s="72"/>
      <c r="F110" s="72"/>
      <c r="G110" s="72"/>
      <c r="H110" s="72"/>
      <c r="I110" s="131"/>
      <c r="J110" s="90">
        <v>2</v>
      </c>
      <c r="K110" s="853">
        <v>13.333333333333334</v>
      </c>
      <c r="L110" s="90">
        <v>4</v>
      </c>
      <c r="M110" s="853">
        <v>16</v>
      </c>
      <c r="N110" s="90">
        <v>1</v>
      </c>
      <c r="O110" s="853">
        <v>5</v>
      </c>
      <c r="P110" s="90">
        <v>3</v>
      </c>
      <c r="Q110" s="853">
        <v>30</v>
      </c>
      <c r="R110" s="665">
        <v>0</v>
      </c>
      <c r="S110" s="853">
        <v>0</v>
      </c>
      <c r="T110" s="134"/>
      <c r="U110" s="85"/>
      <c r="V110" s="85"/>
      <c r="W110" s="85"/>
      <c r="X110" s="85"/>
      <c r="Y110" s="85"/>
      <c r="Z110" s="85"/>
      <c r="AA110" s="85"/>
      <c r="AB110" s="85"/>
      <c r="AC110" s="85"/>
      <c r="AD110" s="85"/>
      <c r="AE110" s="85"/>
      <c r="AF110" s="85"/>
      <c r="AG110" s="85"/>
      <c r="AH110" s="85"/>
      <c r="AI110" s="85"/>
      <c r="AJ110" s="85"/>
      <c r="AK110" s="85"/>
    </row>
    <row r="111" spans="1:37" ht="18" customHeight="1">
      <c r="A111" s="82"/>
      <c r="B111" s="134" t="s">
        <v>487</v>
      </c>
      <c r="C111" s="134"/>
      <c r="D111" s="72"/>
      <c r="E111" s="72"/>
      <c r="F111" s="72"/>
      <c r="G111" s="72"/>
      <c r="H111" s="72"/>
      <c r="I111" s="131"/>
      <c r="J111" s="90">
        <v>13</v>
      </c>
      <c r="K111" s="853">
        <v>86.666666666666671</v>
      </c>
      <c r="L111" s="90">
        <v>21</v>
      </c>
      <c r="M111" s="853">
        <v>84</v>
      </c>
      <c r="N111" s="90">
        <v>19</v>
      </c>
      <c r="O111" s="853">
        <v>95</v>
      </c>
      <c r="P111" s="90">
        <v>7</v>
      </c>
      <c r="Q111" s="853">
        <v>70</v>
      </c>
      <c r="R111" s="665">
        <v>24</v>
      </c>
      <c r="S111" s="853">
        <v>100</v>
      </c>
      <c r="T111" s="134"/>
      <c r="U111" s="85"/>
      <c r="V111" s="85"/>
      <c r="W111" s="85"/>
      <c r="X111" s="85"/>
      <c r="Y111" s="85"/>
      <c r="Z111" s="85"/>
      <c r="AA111" s="85"/>
      <c r="AB111" s="85"/>
      <c r="AC111" s="85"/>
      <c r="AD111" s="85"/>
      <c r="AE111" s="85"/>
      <c r="AF111" s="85"/>
      <c r="AG111" s="85"/>
      <c r="AH111" s="85"/>
      <c r="AI111" s="85"/>
      <c r="AJ111" s="85"/>
      <c r="AK111" s="85"/>
    </row>
    <row r="112" spans="1:37" ht="18" customHeight="1">
      <c r="A112" s="82"/>
      <c r="B112" s="401" t="s">
        <v>542</v>
      </c>
      <c r="C112" s="401"/>
      <c r="D112" s="401"/>
      <c r="E112" s="401"/>
      <c r="F112" s="401"/>
      <c r="G112" s="401"/>
      <c r="H112" s="401"/>
      <c r="I112" s="240"/>
      <c r="J112" s="682">
        <v>15</v>
      </c>
      <c r="K112" s="853">
        <v>4</v>
      </c>
      <c r="L112" s="682">
        <v>25</v>
      </c>
      <c r="M112" s="853">
        <v>5</v>
      </c>
      <c r="N112" s="682">
        <v>20</v>
      </c>
      <c r="O112" s="853">
        <v>5</v>
      </c>
      <c r="P112" s="682">
        <v>10</v>
      </c>
      <c r="Q112" s="853">
        <v>1.893939393939394</v>
      </c>
      <c r="R112" s="482">
        <v>24</v>
      </c>
      <c r="S112" s="853">
        <f>(+R112/R40)*100</f>
        <v>4.10958904109589</v>
      </c>
      <c r="T112" s="157"/>
      <c r="U112" s="85"/>
      <c r="V112" s="85"/>
      <c r="W112" s="85"/>
      <c r="X112" s="85"/>
      <c r="Y112" s="85"/>
      <c r="Z112" s="85"/>
      <c r="AA112" s="85"/>
      <c r="AB112" s="85"/>
      <c r="AC112" s="85"/>
      <c r="AD112" s="85"/>
      <c r="AE112" s="85"/>
      <c r="AF112" s="85"/>
      <c r="AG112" s="85"/>
      <c r="AH112" s="85"/>
      <c r="AI112" s="85"/>
      <c r="AJ112" s="85"/>
      <c r="AK112" s="85"/>
    </row>
    <row r="113" spans="1:37" ht="18" customHeight="1">
      <c r="A113" s="82"/>
      <c r="B113" s="134"/>
      <c r="C113" s="134"/>
      <c r="D113" s="72"/>
      <c r="E113" s="72"/>
      <c r="F113" s="72"/>
      <c r="G113" s="72"/>
      <c r="H113" s="72"/>
      <c r="I113" s="131"/>
      <c r="J113" s="90"/>
      <c r="K113" s="484"/>
      <c r="L113" s="90"/>
      <c r="M113" s="484"/>
      <c r="N113" s="484"/>
      <c r="O113" s="484"/>
      <c r="P113" s="484"/>
      <c r="Q113" s="484"/>
      <c r="R113" s="762"/>
      <c r="S113" s="762"/>
      <c r="T113" s="134"/>
      <c r="U113" s="85"/>
      <c r="V113" s="85"/>
      <c r="W113" s="85"/>
      <c r="X113" s="85"/>
      <c r="Y113" s="85"/>
      <c r="Z113" s="85"/>
      <c r="AA113" s="85"/>
      <c r="AB113" s="85"/>
      <c r="AC113" s="85"/>
      <c r="AD113" s="85"/>
      <c r="AE113" s="85"/>
      <c r="AF113" s="85"/>
      <c r="AG113" s="85"/>
      <c r="AH113" s="85"/>
      <c r="AI113" s="85"/>
      <c r="AJ113" s="85"/>
      <c r="AK113" s="85"/>
    </row>
    <row r="114" spans="1:37" ht="18" customHeight="1">
      <c r="A114" s="82"/>
      <c r="B114" s="748" t="s">
        <v>543</v>
      </c>
      <c r="C114" s="766"/>
      <c r="D114" s="643"/>
      <c r="E114" s="643"/>
      <c r="F114" s="643"/>
      <c r="G114" s="643"/>
      <c r="H114" s="643"/>
      <c r="I114" s="751"/>
      <c r="J114" s="767"/>
      <c r="K114" s="767"/>
      <c r="L114" s="767"/>
      <c r="M114" s="767"/>
      <c r="N114" s="767"/>
      <c r="O114" s="767"/>
      <c r="P114" s="767"/>
      <c r="Q114" s="767"/>
      <c r="R114" s="767"/>
      <c r="S114" s="767"/>
      <c r="T114" s="134"/>
      <c r="U114" s="85"/>
      <c r="V114" s="85"/>
      <c r="W114" s="85"/>
      <c r="X114" s="85"/>
      <c r="Y114" s="85"/>
      <c r="Z114" s="85"/>
      <c r="AA114" s="85"/>
      <c r="AB114" s="85"/>
      <c r="AC114" s="85"/>
      <c r="AD114" s="85"/>
      <c r="AE114" s="85"/>
      <c r="AF114" s="85"/>
      <c r="AG114" s="85"/>
      <c r="AH114" s="85"/>
      <c r="AI114" s="85"/>
      <c r="AJ114" s="85"/>
      <c r="AK114" s="85"/>
    </row>
    <row r="115" spans="1:37" ht="18" customHeight="1">
      <c r="A115" s="82"/>
      <c r="B115" s="134" t="s">
        <v>489</v>
      </c>
      <c r="C115" s="134"/>
      <c r="D115" s="132"/>
      <c r="E115" s="132"/>
      <c r="F115" s="132"/>
      <c r="G115" s="132"/>
      <c r="H115" s="132"/>
      <c r="I115" s="131"/>
      <c r="J115" s="90">
        <v>22</v>
      </c>
      <c r="K115" s="853">
        <v>35.483870967741936</v>
      </c>
      <c r="L115" s="90">
        <v>16</v>
      </c>
      <c r="M115" s="853">
        <v>17.021276595744681</v>
      </c>
      <c r="N115" s="90">
        <v>28</v>
      </c>
      <c r="O115" s="853">
        <v>21.53846153846154</v>
      </c>
      <c r="P115" s="90">
        <v>21</v>
      </c>
      <c r="Q115" s="853">
        <v>22.105263157894736</v>
      </c>
      <c r="R115" s="665">
        <v>29</v>
      </c>
      <c r="S115" s="853">
        <f>(+R115/$R$124)*100</f>
        <v>29.896907216494846</v>
      </c>
      <c r="T115" s="134"/>
      <c r="U115" s="246"/>
      <c r="V115" s="85"/>
      <c r="W115" s="85"/>
      <c r="X115" s="85"/>
      <c r="Y115" s="85"/>
      <c r="Z115" s="85"/>
      <c r="AA115" s="85"/>
      <c r="AB115" s="85"/>
      <c r="AC115" s="85"/>
      <c r="AD115" s="85"/>
      <c r="AE115" s="85"/>
      <c r="AF115" s="85"/>
      <c r="AG115" s="85"/>
      <c r="AH115" s="85"/>
      <c r="AI115" s="85"/>
      <c r="AJ115" s="85"/>
      <c r="AK115" s="85"/>
    </row>
    <row r="116" spans="1:37" ht="18" customHeight="1">
      <c r="A116" s="82"/>
      <c r="B116" s="134" t="s">
        <v>490</v>
      </c>
      <c r="C116" s="134"/>
      <c r="D116" s="132"/>
      <c r="E116" s="132"/>
      <c r="F116" s="132"/>
      <c r="G116" s="132"/>
      <c r="H116" s="132"/>
      <c r="I116" s="131"/>
      <c r="J116" s="90">
        <v>34</v>
      </c>
      <c r="K116" s="853">
        <v>54.838709677419352</v>
      </c>
      <c r="L116" s="90">
        <v>67</v>
      </c>
      <c r="M116" s="853">
        <v>71.276595744680847</v>
      </c>
      <c r="N116" s="90">
        <v>98</v>
      </c>
      <c r="O116" s="853">
        <v>75.384615384615387</v>
      </c>
      <c r="P116" s="90">
        <v>72</v>
      </c>
      <c r="Q116" s="853">
        <v>75.789473684210535</v>
      </c>
      <c r="R116" s="665">
        <v>64</v>
      </c>
      <c r="S116" s="853">
        <f>(+R116/$R$124)*100</f>
        <v>65.979381443298962</v>
      </c>
      <c r="T116" s="134"/>
      <c r="U116" s="85"/>
      <c r="V116" s="85"/>
      <c r="W116" s="85"/>
      <c r="X116" s="85"/>
      <c r="Y116" s="85"/>
      <c r="Z116" s="85"/>
      <c r="AA116" s="85"/>
      <c r="AB116" s="85"/>
      <c r="AC116" s="85"/>
      <c r="AD116" s="85"/>
      <c r="AE116" s="85"/>
      <c r="AF116" s="85"/>
      <c r="AG116" s="85"/>
      <c r="AH116" s="85"/>
      <c r="AI116" s="85"/>
      <c r="AJ116" s="85"/>
      <c r="AK116" s="85"/>
    </row>
    <row r="117" spans="1:37" ht="18" customHeight="1">
      <c r="A117" s="82"/>
      <c r="B117" s="134" t="s">
        <v>491</v>
      </c>
      <c r="C117" s="134"/>
      <c r="D117" s="132"/>
      <c r="E117" s="132"/>
      <c r="F117" s="132"/>
      <c r="G117" s="132"/>
      <c r="H117" s="132"/>
      <c r="I117" s="131"/>
      <c r="J117" s="90">
        <v>6</v>
      </c>
      <c r="K117" s="853">
        <v>9.67741935483871</v>
      </c>
      <c r="L117" s="90">
        <v>11</v>
      </c>
      <c r="M117" s="853">
        <v>11.702127659574469</v>
      </c>
      <c r="N117" s="90">
        <v>4</v>
      </c>
      <c r="O117" s="853">
        <v>3.0769230769230771</v>
      </c>
      <c r="P117" s="90">
        <v>2</v>
      </c>
      <c r="Q117" s="853">
        <v>2.1052631578947367</v>
      </c>
      <c r="R117" s="665">
        <v>4</v>
      </c>
      <c r="S117" s="853">
        <f>(+R117/$R$124)*100</f>
        <v>4.1237113402061851</v>
      </c>
      <c r="T117" s="134"/>
      <c r="U117" s="85"/>
      <c r="V117" s="85"/>
      <c r="W117" s="85"/>
      <c r="X117" s="85"/>
      <c r="Y117" s="85"/>
      <c r="Z117" s="85"/>
      <c r="AA117" s="85"/>
      <c r="AB117" s="85"/>
      <c r="AC117" s="85"/>
      <c r="AD117" s="85"/>
      <c r="AE117" s="85"/>
      <c r="AF117" s="85"/>
      <c r="AG117" s="85"/>
      <c r="AH117" s="85"/>
      <c r="AI117" s="85"/>
      <c r="AJ117" s="85"/>
      <c r="AK117" s="85"/>
    </row>
    <row r="118" spans="1:37" ht="18" customHeight="1">
      <c r="A118" s="82"/>
      <c r="B118" s="134"/>
      <c r="C118" s="134"/>
      <c r="D118" s="132"/>
      <c r="E118" s="132"/>
      <c r="F118" s="132"/>
      <c r="G118" s="132"/>
      <c r="H118" s="132"/>
      <c r="I118" s="131"/>
      <c r="J118" s="90"/>
      <c r="K118" s="484"/>
      <c r="L118" s="90"/>
      <c r="M118" s="484"/>
      <c r="N118" s="90"/>
      <c r="O118" s="484"/>
      <c r="P118" s="90"/>
      <c r="Q118" s="484"/>
      <c r="R118" s="230"/>
      <c r="S118" s="762"/>
      <c r="T118" s="134"/>
      <c r="U118" s="85"/>
      <c r="V118" s="85"/>
      <c r="W118" s="85"/>
      <c r="X118" s="85"/>
      <c r="Y118" s="85"/>
      <c r="Z118" s="85"/>
      <c r="AA118" s="85"/>
      <c r="AB118" s="85"/>
      <c r="AC118" s="85"/>
      <c r="AD118" s="85"/>
      <c r="AE118" s="85"/>
      <c r="AF118" s="85"/>
      <c r="AG118" s="85"/>
      <c r="AH118" s="85"/>
      <c r="AI118" s="85"/>
      <c r="AJ118" s="85"/>
      <c r="AK118" s="85"/>
    </row>
    <row r="119" spans="1:37" ht="18" customHeight="1">
      <c r="A119" s="82"/>
      <c r="B119" s="748" t="s">
        <v>544</v>
      </c>
      <c r="C119" s="766"/>
      <c r="D119" s="643"/>
      <c r="E119" s="643"/>
      <c r="F119" s="643"/>
      <c r="G119" s="643"/>
      <c r="H119" s="643"/>
      <c r="I119" s="751"/>
      <c r="J119" s="767"/>
      <c r="K119" s="767"/>
      <c r="L119" s="767"/>
      <c r="M119" s="767"/>
      <c r="N119" s="767"/>
      <c r="O119" s="767"/>
      <c r="P119" s="767"/>
      <c r="Q119" s="767"/>
      <c r="R119" s="767"/>
      <c r="S119" s="767"/>
      <c r="T119" s="134"/>
      <c r="U119" s="85"/>
      <c r="V119" s="85"/>
      <c r="W119" s="85"/>
      <c r="X119" s="85"/>
      <c r="Y119" s="85"/>
      <c r="Z119" s="85"/>
      <c r="AA119" s="85"/>
      <c r="AB119" s="85"/>
      <c r="AC119" s="85"/>
      <c r="AD119" s="85"/>
      <c r="AE119" s="85"/>
      <c r="AF119" s="85"/>
      <c r="AG119" s="85"/>
      <c r="AH119" s="85"/>
      <c r="AI119" s="85"/>
      <c r="AJ119" s="85"/>
      <c r="AK119" s="85"/>
    </row>
    <row r="120" spans="1:37" ht="18" customHeight="1">
      <c r="A120" s="82"/>
      <c r="B120" s="134" t="s">
        <v>500</v>
      </c>
      <c r="C120" s="134"/>
      <c r="D120" s="72"/>
      <c r="E120" s="72"/>
      <c r="F120" s="72"/>
      <c r="G120" s="72"/>
      <c r="H120" s="72"/>
      <c r="I120" s="131"/>
      <c r="J120" s="90">
        <v>56</v>
      </c>
      <c r="K120" s="853">
        <v>90.322580645161281</v>
      </c>
      <c r="L120" s="90">
        <v>89</v>
      </c>
      <c r="M120" s="853">
        <v>94.680851063829792</v>
      </c>
      <c r="N120" s="90">
        <v>128</v>
      </c>
      <c r="O120" s="853">
        <v>98.461538461538467</v>
      </c>
      <c r="P120" s="90">
        <v>95</v>
      </c>
      <c r="Q120" s="853">
        <v>100</v>
      </c>
      <c r="R120" s="665">
        <v>94</v>
      </c>
      <c r="S120" s="853">
        <f>(+R120/$R$124)*100</f>
        <v>96.907216494845358</v>
      </c>
      <c r="T120" s="134"/>
      <c r="U120" s="85"/>
      <c r="V120" s="85"/>
      <c r="W120" s="85"/>
      <c r="X120" s="85"/>
      <c r="Y120" s="85"/>
      <c r="Z120" s="85"/>
      <c r="AA120" s="85"/>
      <c r="AB120" s="85"/>
      <c r="AC120" s="85"/>
      <c r="AD120" s="85"/>
      <c r="AE120" s="85"/>
      <c r="AF120" s="85"/>
      <c r="AG120" s="85"/>
      <c r="AH120" s="85"/>
      <c r="AI120" s="85"/>
      <c r="AJ120" s="85"/>
      <c r="AK120" s="85"/>
    </row>
    <row r="121" spans="1:37" ht="18" customHeight="1">
      <c r="A121" s="82"/>
      <c r="B121" s="134" t="s">
        <v>506</v>
      </c>
      <c r="C121" s="134"/>
      <c r="D121" s="72"/>
      <c r="E121" s="72"/>
      <c r="F121" s="72"/>
      <c r="G121" s="72"/>
      <c r="H121" s="72"/>
      <c r="I121" s="131"/>
      <c r="J121" s="90">
        <v>6</v>
      </c>
      <c r="K121" s="853">
        <v>9.67741935483871</v>
      </c>
      <c r="L121" s="90">
        <v>5</v>
      </c>
      <c r="M121" s="853">
        <v>5.3191489361702127</v>
      </c>
      <c r="N121" s="90">
        <v>2</v>
      </c>
      <c r="O121" s="853">
        <v>1.5384615384615385</v>
      </c>
      <c r="P121" s="90">
        <v>0</v>
      </c>
      <c r="Q121" s="853">
        <v>0</v>
      </c>
      <c r="R121" s="665">
        <v>0</v>
      </c>
      <c r="S121" s="853">
        <f>(+R121/$R$124)*100</f>
        <v>0</v>
      </c>
      <c r="T121" s="134"/>
      <c r="U121" s="85"/>
      <c r="V121" s="85"/>
      <c r="W121" s="85"/>
      <c r="X121" s="85"/>
      <c r="Y121" s="85"/>
      <c r="Z121" s="85"/>
      <c r="AA121" s="85"/>
      <c r="AB121" s="85"/>
      <c r="AC121" s="85"/>
      <c r="AD121" s="85"/>
      <c r="AE121" s="85"/>
      <c r="AF121" s="85"/>
      <c r="AG121" s="85"/>
      <c r="AH121" s="85"/>
      <c r="AI121" s="85"/>
      <c r="AJ121" s="85"/>
      <c r="AK121" s="85"/>
    </row>
    <row r="122" spans="1:37" ht="18" customHeight="1">
      <c r="A122" s="82"/>
      <c r="B122" s="134" t="s">
        <v>505</v>
      </c>
      <c r="C122" s="134"/>
      <c r="D122" s="72"/>
      <c r="E122" s="72"/>
      <c r="F122" s="72"/>
      <c r="G122" s="72"/>
      <c r="H122" s="72"/>
      <c r="I122" s="131"/>
      <c r="J122" s="286" t="s">
        <v>504</v>
      </c>
      <c r="K122" s="286" t="s">
        <v>504</v>
      </c>
      <c r="L122" s="286" t="s">
        <v>504</v>
      </c>
      <c r="M122" s="286" t="s">
        <v>504</v>
      </c>
      <c r="N122" s="286" t="s">
        <v>504</v>
      </c>
      <c r="O122" s="286" t="s">
        <v>504</v>
      </c>
      <c r="P122" s="286" t="s">
        <v>504</v>
      </c>
      <c r="Q122" s="286" t="s">
        <v>504</v>
      </c>
      <c r="R122" s="665">
        <v>3</v>
      </c>
      <c r="S122" s="853">
        <f>(+R122/$R$124)*100</f>
        <v>3.0927835051546393</v>
      </c>
      <c r="T122" s="134"/>
      <c r="U122" s="85"/>
      <c r="V122" s="85"/>
      <c r="W122" s="85"/>
      <c r="X122" s="85"/>
      <c r="Y122" s="85"/>
      <c r="Z122" s="85"/>
      <c r="AA122" s="85"/>
      <c r="AB122" s="85"/>
      <c r="AC122" s="85"/>
      <c r="AD122" s="85"/>
      <c r="AE122" s="85"/>
      <c r="AF122" s="85"/>
      <c r="AG122" s="85"/>
      <c r="AH122" s="85"/>
      <c r="AI122" s="85"/>
      <c r="AJ122" s="85"/>
      <c r="AK122" s="85"/>
    </row>
    <row r="123" spans="1:37" ht="18" customHeight="1">
      <c r="A123" s="82"/>
      <c r="B123" s="134"/>
      <c r="C123" s="134"/>
      <c r="D123" s="72"/>
      <c r="E123" s="72"/>
      <c r="F123" s="72"/>
      <c r="G123" s="72"/>
      <c r="H123" s="72"/>
      <c r="I123" s="131"/>
      <c r="J123" s="90"/>
      <c r="K123" s="484"/>
      <c r="L123" s="90"/>
      <c r="M123" s="484"/>
      <c r="N123" s="90"/>
      <c r="O123" s="484"/>
      <c r="P123" s="90"/>
      <c r="Q123" s="484"/>
      <c r="R123" s="665"/>
      <c r="S123" s="761"/>
      <c r="T123" s="134"/>
      <c r="U123" s="85"/>
      <c r="V123" s="85"/>
      <c r="W123" s="85"/>
      <c r="X123" s="85"/>
      <c r="Y123" s="85"/>
      <c r="Z123" s="85"/>
      <c r="AA123" s="85"/>
      <c r="AB123" s="85"/>
      <c r="AC123" s="85"/>
      <c r="AD123" s="85"/>
      <c r="AE123" s="85"/>
      <c r="AF123" s="85"/>
      <c r="AG123" s="85"/>
      <c r="AH123" s="85"/>
      <c r="AI123" s="85"/>
      <c r="AJ123" s="85"/>
      <c r="AK123" s="85"/>
    </row>
    <row r="124" spans="1:37" ht="18" customHeight="1">
      <c r="A124" s="82"/>
      <c r="B124" s="142" t="s">
        <v>545</v>
      </c>
      <c r="C124" s="134"/>
      <c r="D124" s="72"/>
      <c r="E124" s="72"/>
      <c r="F124" s="72"/>
      <c r="G124" s="72"/>
      <c r="H124" s="72"/>
      <c r="I124" s="131"/>
      <c r="J124" s="473">
        <v>47</v>
      </c>
      <c r="K124" s="853">
        <v>11.435523114355231</v>
      </c>
      <c r="L124" s="473">
        <v>69</v>
      </c>
      <c r="M124" s="853">
        <v>15</v>
      </c>
      <c r="N124" s="473">
        <v>110</v>
      </c>
      <c r="O124" s="853">
        <v>23.404255319148938</v>
      </c>
      <c r="P124" s="473">
        <v>95</v>
      </c>
      <c r="Q124" s="853">
        <v>17.992424242424242</v>
      </c>
      <c r="R124" s="482">
        <v>97</v>
      </c>
      <c r="S124" s="853">
        <f>(+R124/P47)*100</f>
        <v>16.609589041095891</v>
      </c>
      <c r="T124" s="157"/>
      <c r="U124" s="85"/>
      <c r="V124" s="85"/>
      <c r="W124" s="85"/>
      <c r="X124" s="85"/>
      <c r="Y124" s="85"/>
      <c r="Z124" s="85"/>
      <c r="AA124" s="85"/>
      <c r="AB124" s="85"/>
      <c r="AC124" s="85"/>
      <c r="AD124" s="85"/>
      <c r="AE124" s="85"/>
      <c r="AF124" s="85"/>
      <c r="AG124" s="85"/>
      <c r="AH124" s="85"/>
      <c r="AI124" s="85"/>
      <c r="AJ124" s="85"/>
      <c r="AK124" s="85"/>
    </row>
    <row r="125" spans="1:37" ht="18" customHeight="1">
      <c r="A125" s="82"/>
      <c r="B125" s="134"/>
      <c r="C125" s="134"/>
      <c r="D125" s="72"/>
      <c r="E125" s="72"/>
      <c r="F125" s="72"/>
      <c r="G125" s="72"/>
      <c r="H125" s="72"/>
      <c r="I125" s="131"/>
      <c r="J125" s="473"/>
      <c r="K125" s="483"/>
      <c r="L125" s="473"/>
      <c r="M125" s="483"/>
      <c r="N125" s="473"/>
      <c r="O125" s="483"/>
      <c r="P125" s="473"/>
      <c r="Q125" s="483"/>
      <c r="R125" s="482"/>
      <c r="S125" s="760"/>
      <c r="T125" s="134"/>
      <c r="U125" s="85"/>
      <c r="V125" s="85"/>
      <c r="W125" s="85"/>
      <c r="X125" s="85"/>
      <c r="Y125" s="85"/>
      <c r="Z125" s="85"/>
      <c r="AA125" s="85"/>
      <c r="AB125" s="85"/>
      <c r="AC125" s="85"/>
      <c r="AD125" s="85"/>
      <c r="AE125" s="85"/>
      <c r="AF125" s="85"/>
      <c r="AG125" s="85"/>
      <c r="AH125" s="85"/>
      <c r="AI125" s="85"/>
      <c r="AJ125" s="85"/>
      <c r="AK125" s="85"/>
    </row>
    <row r="126" spans="1:37" ht="20">
      <c r="A126" s="82"/>
      <c r="B126" s="726" t="s">
        <v>546</v>
      </c>
      <c r="C126" s="726"/>
      <c r="D126" s="726"/>
      <c r="E126" s="726"/>
      <c r="F126" s="726"/>
      <c r="G126" s="726"/>
      <c r="H126" s="726"/>
      <c r="I126" s="726"/>
      <c r="J126" s="1100"/>
      <c r="K126" s="1100"/>
      <c r="L126" s="1100"/>
      <c r="M126" s="1100"/>
      <c r="N126" s="1100"/>
      <c r="O126" s="1100"/>
      <c r="P126" s="1100"/>
      <c r="Q126" s="1100"/>
      <c r="R126" s="1100"/>
      <c r="S126" s="1100"/>
      <c r="T126" s="134"/>
      <c r="U126" s="85"/>
      <c r="V126" s="85"/>
      <c r="W126" s="85"/>
      <c r="X126" s="85"/>
      <c r="Y126" s="85"/>
      <c r="Z126" s="85"/>
      <c r="AA126" s="85"/>
      <c r="AB126" s="85"/>
      <c r="AC126" s="85"/>
      <c r="AD126" s="85"/>
      <c r="AE126" s="85"/>
      <c r="AF126" s="85"/>
      <c r="AG126" s="85"/>
      <c r="AH126" s="85"/>
      <c r="AI126" s="85"/>
      <c r="AJ126" s="85"/>
      <c r="AK126" s="85"/>
    </row>
    <row r="127" spans="1:37" s="44" customFormat="1" ht="18" customHeight="1">
      <c r="A127" s="41"/>
      <c r="B127" s="251" t="s">
        <v>547</v>
      </c>
      <c r="C127" s="251"/>
      <c r="D127" s="347"/>
      <c r="E127" s="347"/>
      <c r="F127" s="347"/>
      <c r="G127" s="347"/>
      <c r="H127" s="347"/>
      <c r="I127" s="750"/>
      <c r="J127" s="675" t="s">
        <v>22</v>
      </c>
      <c r="K127" s="675" t="s">
        <v>22</v>
      </c>
      <c r="L127" s="675" t="s">
        <v>22</v>
      </c>
      <c r="M127" s="675" t="s">
        <v>22</v>
      </c>
      <c r="N127" s="675" t="s">
        <v>22</v>
      </c>
      <c r="O127" s="675" t="s">
        <v>22</v>
      </c>
      <c r="P127" s="675" t="s">
        <v>22</v>
      </c>
      <c r="Q127" s="675" t="s">
        <v>22</v>
      </c>
      <c r="R127" s="675">
        <v>34</v>
      </c>
      <c r="S127" s="936">
        <f>(34/131)*100</f>
        <v>25.954198473282442</v>
      </c>
      <c r="T127" s="158"/>
      <c r="U127" s="208"/>
      <c r="V127" s="181"/>
      <c r="W127" s="181"/>
      <c r="X127" s="181"/>
      <c r="Y127" s="181"/>
      <c r="Z127" s="181"/>
      <c r="AA127" s="181"/>
      <c r="AB127" s="181"/>
      <c r="AC127" s="181"/>
      <c r="AD127" s="181"/>
      <c r="AE127" s="181"/>
      <c r="AF127" s="181"/>
      <c r="AG127" s="181"/>
      <c r="AH127" s="181"/>
      <c r="AI127" s="181"/>
      <c r="AJ127" s="181"/>
      <c r="AK127" s="181"/>
    </row>
    <row r="128" spans="1:37" ht="18" customHeight="1">
      <c r="J128" s="68"/>
      <c r="K128" s="68"/>
      <c r="L128" s="68"/>
      <c r="M128" s="68"/>
      <c r="N128" s="140"/>
      <c r="O128" s="68"/>
      <c r="P128" s="20"/>
      <c r="Q128" s="20"/>
      <c r="R128" s="20"/>
    </row>
    <row r="129" spans="1:37" ht="20">
      <c r="B129" s="772"/>
      <c r="C129" s="772"/>
      <c r="D129" s="772"/>
      <c r="E129" s="772"/>
      <c r="F129" s="772"/>
      <c r="G129" s="772"/>
      <c r="H129" s="772"/>
      <c r="I129" s="479"/>
      <c r="J129" s="1097">
        <v>2021</v>
      </c>
      <c r="K129" s="1097"/>
      <c r="L129" s="1097">
        <v>2022</v>
      </c>
      <c r="M129" s="1097"/>
      <c r="N129" s="1097">
        <v>2023</v>
      </c>
      <c r="O129" s="1097"/>
      <c r="P129" s="1097">
        <v>2024</v>
      </c>
      <c r="Q129" s="1097"/>
      <c r="R129" s="1097">
        <v>2025</v>
      </c>
      <c r="S129" s="1097"/>
    </row>
    <row r="130" spans="1:37" ht="18" customHeight="1">
      <c r="A130" s="82"/>
      <c r="B130" s="197" t="s">
        <v>548</v>
      </c>
      <c r="C130" s="197"/>
      <c r="D130" s="197"/>
      <c r="E130" s="197"/>
      <c r="F130" s="197"/>
      <c r="G130" s="197"/>
      <c r="H130" s="197"/>
      <c r="I130" s="197"/>
      <c r="J130" s="723" t="s">
        <v>266</v>
      </c>
      <c r="K130" s="723" t="s">
        <v>549</v>
      </c>
      <c r="L130" s="723" t="s">
        <v>266</v>
      </c>
      <c r="M130" s="723" t="s">
        <v>549</v>
      </c>
      <c r="N130" s="723" t="s">
        <v>266</v>
      </c>
      <c r="O130" s="723" t="s">
        <v>549</v>
      </c>
      <c r="P130" s="723" t="s">
        <v>266</v>
      </c>
      <c r="Q130" s="723" t="s">
        <v>549</v>
      </c>
      <c r="R130" s="723" t="s">
        <v>266</v>
      </c>
      <c r="S130" s="723" t="s">
        <v>549</v>
      </c>
      <c r="T130" s="157"/>
      <c r="U130" s="100"/>
      <c r="V130" s="85"/>
      <c r="W130" s="85"/>
      <c r="X130" s="85"/>
      <c r="Y130" s="85"/>
      <c r="Z130" s="85"/>
      <c r="AA130" s="85"/>
      <c r="AB130" s="85"/>
      <c r="AC130" s="85"/>
      <c r="AD130" s="85"/>
      <c r="AE130" s="85"/>
      <c r="AF130" s="85"/>
      <c r="AG130" s="85"/>
      <c r="AH130" s="85"/>
      <c r="AI130" s="85"/>
      <c r="AJ130" s="85"/>
      <c r="AK130" s="85"/>
    </row>
    <row r="131" spans="1:37" s="53" customFormat="1" ht="18" customHeight="1">
      <c r="A131" s="474"/>
      <c r="B131" s="291"/>
      <c r="C131" s="291"/>
      <c r="D131" s="291"/>
      <c r="E131" s="291"/>
      <c r="F131" s="291"/>
      <c r="G131" s="291"/>
      <c r="H131" s="291"/>
      <c r="I131" s="291"/>
      <c r="J131" s="444"/>
      <c r="K131" s="444"/>
      <c r="L131" s="444"/>
      <c r="M131" s="444"/>
      <c r="N131" s="444"/>
      <c r="O131" s="444"/>
      <c r="P131" s="444"/>
      <c r="Q131" s="444"/>
      <c r="R131" s="444"/>
      <c r="S131" s="444"/>
      <c r="T131" s="157"/>
      <c r="U131" s="463"/>
      <c r="V131" s="463"/>
      <c r="W131" s="463"/>
      <c r="X131" s="463"/>
      <c r="Y131" s="463"/>
      <c r="Z131" s="463"/>
      <c r="AA131" s="463"/>
      <c r="AB131" s="463"/>
      <c r="AC131" s="463"/>
      <c r="AD131" s="463"/>
      <c r="AE131" s="463"/>
      <c r="AF131" s="463"/>
      <c r="AG131" s="463"/>
      <c r="AH131" s="463"/>
      <c r="AI131" s="463"/>
      <c r="AJ131" s="463"/>
      <c r="AK131" s="463"/>
    </row>
    <row r="132" spans="1:37" ht="18" customHeight="1">
      <c r="A132" s="82"/>
      <c r="B132" s="748" t="s">
        <v>550</v>
      </c>
      <c r="C132" s="766"/>
      <c r="D132" s="766"/>
      <c r="E132" s="766"/>
      <c r="F132" s="766"/>
      <c r="G132" s="766"/>
      <c r="H132" s="766"/>
      <c r="I132" s="766"/>
      <c r="J132" s="589"/>
      <c r="K132" s="589"/>
      <c r="L132" s="589"/>
      <c r="M132" s="589"/>
      <c r="N132" s="589"/>
      <c r="O132" s="589"/>
      <c r="P132" s="589"/>
      <c r="Q132" s="589"/>
      <c r="R132" s="643"/>
      <c r="S132" s="557"/>
      <c r="T132" s="247"/>
      <c r="U132" s="249"/>
      <c r="V132" s="248"/>
      <c r="W132" s="85"/>
      <c r="X132" s="85"/>
      <c r="Y132" s="85"/>
      <c r="Z132" s="85"/>
      <c r="AA132" s="85"/>
      <c r="AB132" s="85"/>
      <c r="AC132" s="85"/>
      <c r="AD132" s="85"/>
      <c r="AE132" s="85"/>
      <c r="AF132" s="85"/>
      <c r="AG132" s="85"/>
      <c r="AH132" s="85"/>
      <c r="AI132" s="85"/>
      <c r="AJ132" s="85"/>
      <c r="AK132" s="85"/>
    </row>
    <row r="133" spans="1:37" ht="18" customHeight="1">
      <c r="A133" s="82"/>
      <c r="B133" s="134" t="s">
        <v>486</v>
      </c>
      <c r="C133" s="134"/>
      <c r="D133" s="134"/>
      <c r="E133" s="134"/>
      <c r="F133" s="134"/>
      <c r="G133" s="134"/>
      <c r="H133" s="134"/>
      <c r="I133" s="134"/>
      <c r="J133" s="203">
        <v>2</v>
      </c>
      <c r="K133" s="853">
        <v>0</v>
      </c>
      <c r="L133" s="203">
        <v>10</v>
      </c>
      <c r="M133" s="853">
        <v>2</v>
      </c>
      <c r="N133" s="203">
        <v>10</v>
      </c>
      <c r="O133" s="853">
        <v>2.1276595744680851</v>
      </c>
      <c r="P133" s="203">
        <v>14</v>
      </c>
      <c r="Q133" s="853">
        <v>2.6515151515151514</v>
      </c>
      <c r="R133" s="768">
        <v>15</v>
      </c>
      <c r="S133" s="853">
        <f>(+R133/$P$47)*100</f>
        <v>2.5684931506849313</v>
      </c>
      <c r="T133" s="247"/>
      <c r="U133" s="248" t="s">
        <v>551</v>
      </c>
      <c r="V133" s="249"/>
      <c r="W133" s="85"/>
      <c r="X133" s="85"/>
      <c r="Y133" s="85"/>
      <c r="Z133" s="85"/>
      <c r="AA133" s="85"/>
      <c r="AB133" s="85"/>
      <c r="AC133" s="85"/>
      <c r="AD133" s="85"/>
      <c r="AE133" s="85"/>
      <c r="AF133" s="85"/>
      <c r="AG133" s="85"/>
      <c r="AH133" s="85"/>
      <c r="AI133" s="85"/>
      <c r="AJ133" s="85"/>
      <c r="AK133" s="85"/>
    </row>
    <row r="134" spans="1:37" ht="18" customHeight="1">
      <c r="A134" s="82"/>
      <c r="B134" s="134" t="s">
        <v>487</v>
      </c>
      <c r="C134" s="134"/>
      <c r="D134" s="134"/>
      <c r="E134" s="134"/>
      <c r="F134" s="134"/>
      <c r="G134" s="134"/>
      <c r="H134" s="134"/>
      <c r="I134" s="134"/>
      <c r="J134" s="203">
        <v>31</v>
      </c>
      <c r="K134" s="853">
        <v>8</v>
      </c>
      <c r="L134" s="203">
        <v>25</v>
      </c>
      <c r="M134" s="853">
        <v>5</v>
      </c>
      <c r="N134" s="203">
        <v>26</v>
      </c>
      <c r="O134" s="853">
        <v>5.5319148936170208</v>
      </c>
      <c r="P134" s="203">
        <v>23</v>
      </c>
      <c r="Q134" s="853">
        <v>4.3560606060606064</v>
      </c>
      <c r="R134" s="768">
        <v>26</v>
      </c>
      <c r="S134" s="853">
        <f>(+R134/$P$47)*100</f>
        <v>4.4520547945205475</v>
      </c>
      <c r="T134" s="247"/>
      <c r="U134" s="248"/>
      <c r="V134" s="248"/>
      <c r="W134" s="85"/>
      <c r="X134" s="85"/>
      <c r="Y134" s="85"/>
      <c r="Z134" s="85"/>
      <c r="AA134" s="85"/>
      <c r="AB134" s="85"/>
      <c r="AC134" s="85"/>
      <c r="AD134" s="85"/>
      <c r="AE134" s="85"/>
      <c r="AF134" s="85"/>
      <c r="AG134" s="85"/>
      <c r="AH134" s="85"/>
      <c r="AI134" s="85"/>
      <c r="AJ134" s="85"/>
      <c r="AK134" s="85"/>
    </row>
    <row r="135" spans="1:37" ht="18" customHeight="1">
      <c r="A135" s="82"/>
      <c r="B135" s="129" t="s">
        <v>548</v>
      </c>
      <c r="C135" s="129"/>
      <c r="D135" s="129"/>
      <c r="E135" s="129"/>
      <c r="F135" s="129"/>
      <c r="G135" s="129"/>
      <c r="H135" s="129"/>
      <c r="I135" s="129"/>
      <c r="J135" s="774">
        <v>33</v>
      </c>
      <c r="K135" s="853">
        <v>8</v>
      </c>
      <c r="L135" s="774">
        <v>35</v>
      </c>
      <c r="M135" s="853">
        <v>8</v>
      </c>
      <c r="N135" s="774">
        <v>36</v>
      </c>
      <c r="O135" s="853">
        <v>7.6595744680851059</v>
      </c>
      <c r="P135" s="774">
        <v>37</v>
      </c>
      <c r="Q135" s="853">
        <v>7.0075757575757569</v>
      </c>
      <c r="R135" s="775">
        <v>41</v>
      </c>
      <c r="S135" s="853">
        <f>(+R135/$P$47)*100</f>
        <v>7.0205479452054798</v>
      </c>
      <c r="T135" s="134"/>
      <c r="U135" s="85"/>
      <c r="V135" s="85"/>
      <c r="W135" s="85"/>
      <c r="X135" s="85"/>
      <c r="Y135" s="85"/>
      <c r="Z135" s="85"/>
      <c r="AA135" s="85"/>
      <c r="AB135" s="85"/>
      <c r="AC135" s="85"/>
      <c r="AD135" s="85"/>
      <c r="AE135" s="85"/>
      <c r="AF135" s="85"/>
      <c r="AG135" s="85"/>
      <c r="AH135" s="85"/>
      <c r="AI135" s="85"/>
      <c r="AJ135" s="85"/>
      <c r="AK135" s="85"/>
    </row>
    <row r="136" spans="1:37" ht="18" customHeight="1">
      <c r="A136" s="82"/>
      <c r="B136" s="134"/>
      <c r="C136" s="134"/>
      <c r="D136" s="134"/>
      <c r="E136" s="134"/>
      <c r="F136" s="134"/>
      <c r="G136" s="134"/>
      <c r="H136" s="134"/>
      <c r="I136" s="134"/>
      <c r="J136" s="203"/>
      <c r="K136" s="203"/>
      <c r="L136" s="203"/>
      <c r="M136" s="203"/>
      <c r="N136" s="203"/>
      <c r="O136" s="203"/>
      <c r="P136" s="203"/>
      <c r="Q136" s="203"/>
      <c r="R136" s="203"/>
      <c r="S136" s="203"/>
      <c r="T136" s="134"/>
      <c r="U136" s="85"/>
      <c r="V136" s="85"/>
      <c r="W136" s="85"/>
      <c r="X136" s="85"/>
      <c r="Y136" s="85"/>
      <c r="Z136" s="85"/>
      <c r="AA136" s="85"/>
      <c r="AB136" s="85"/>
      <c r="AC136" s="85"/>
      <c r="AD136" s="85"/>
      <c r="AE136" s="85"/>
      <c r="AF136" s="85"/>
      <c r="AG136" s="85"/>
      <c r="AH136" s="85"/>
      <c r="AI136" s="85"/>
      <c r="AJ136" s="85"/>
      <c r="AK136" s="85"/>
    </row>
    <row r="137" spans="1:37" ht="18" customHeight="1">
      <c r="A137" s="82"/>
      <c r="B137" s="748" t="s">
        <v>552</v>
      </c>
      <c r="C137" s="748"/>
      <c r="D137" s="749"/>
      <c r="E137" s="749"/>
      <c r="F137" s="751"/>
      <c r="G137" s="751"/>
      <c r="H137" s="751"/>
      <c r="I137" s="751"/>
      <c r="J137" s="589"/>
      <c r="K137" s="589"/>
      <c r="L137" s="589"/>
      <c r="M137" s="589"/>
      <c r="N137" s="589"/>
      <c r="O137" s="589"/>
      <c r="P137" s="589"/>
      <c r="Q137" s="589"/>
      <c r="R137" s="643"/>
      <c r="S137" s="557"/>
      <c r="T137" s="134"/>
      <c r="U137" s="85"/>
      <c r="V137" s="85"/>
      <c r="W137" s="85"/>
      <c r="X137" s="85"/>
      <c r="Y137" s="85"/>
      <c r="Z137" s="85"/>
      <c r="AA137" s="85"/>
      <c r="AB137" s="85"/>
      <c r="AC137" s="85"/>
      <c r="AD137" s="85"/>
      <c r="AE137" s="85"/>
      <c r="AF137" s="85"/>
      <c r="AG137" s="85"/>
      <c r="AH137" s="85"/>
      <c r="AI137" s="85"/>
      <c r="AJ137" s="85"/>
      <c r="AK137" s="85"/>
    </row>
    <row r="138" spans="1:37" ht="18" customHeight="1">
      <c r="A138" s="82"/>
      <c r="B138" s="134" t="s">
        <v>486</v>
      </c>
      <c r="C138" s="134"/>
      <c r="D138" s="67"/>
      <c r="E138" s="67"/>
      <c r="F138" s="67"/>
      <c r="G138" s="67"/>
      <c r="H138" s="67"/>
      <c r="J138" s="985" t="s">
        <v>553</v>
      </c>
      <c r="K138" s="985" t="s">
        <v>553</v>
      </c>
      <c r="L138" s="985" t="s">
        <v>553</v>
      </c>
      <c r="M138" s="985" t="s">
        <v>553</v>
      </c>
      <c r="N138" s="439">
        <v>8</v>
      </c>
      <c r="O138" s="789">
        <v>1.7021276595744681</v>
      </c>
      <c r="P138" s="286" t="s">
        <v>504</v>
      </c>
      <c r="Q138" s="286" t="s">
        <v>504</v>
      </c>
      <c r="R138" s="286" t="s">
        <v>504</v>
      </c>
      <c r="S138" s="286" t="s">
        <v>504</v>
      </c>
      <c r="T138" s="134"/>
      <c r="U138" s="85"/>
      <c r="V138" s="85"/>
      <c r="W138" s="85"/>
      <c r="X138" s="85"/>
      <c r="Y138" s="85"/>
      <c r="Z138" s="85"/>
      <c r="AA138" s="85"/>
      <c r="AB138" s="85"/>
      <c r="AC138" s="85"/>
      <c r="AD138" s="85"/>
      <c r="AE138" s="85"/>
      <c r="AF138" s="85"/>
      <c r="AG138" s="85"/>
      <c r="AH138" s="85"/>
      <c r="AI138" s="85"/>
      <c r="AJ138" s="85"/>
      <c r="AK138" s="85"/>
    </row>
    <row r="139" spans="1:37" ht="18" customHeight="1">
      <c r="A139" s="82"/>
      <c r="B139" s="134" t="s">
        <v>487</v>
      </c>
      <c r="C139" s="134"/>
      <c r="D139" s="131"/>
      <c r="E139" s="131"/>
      <c r="F139" s="131"/>
      <c r="G139" s="131"/>
      <c r="H139" s="131"/>
      <c r="I139" s="131"/>
      <c r="J139" s="987" t="s">
        <v>553</v>
      </c>
      <c r="K139" s="987" t="s">
        <v>553</v>
      </c>
      <c r="L139" s="987" t="s">
        <v>553</v>
      </c>
      <c r="M139" s="987" t="s">
        <v>553</v>
      </c>
      <c r="N139" s="848">
        <v>81</v>
      </c>
      <c r="O139" s="789">
        <v>17.23404255319149</v>
      </c>
      <c r="P139" s="286" t="s">
        <v>504</v>
      </c>
      <c r="Q139" s="286" t="s">
        <v>504</v>
      </c>
      <c r="R139" s="286" t="s">
        <v>504</v>
      </c>
      <c r="S139" s="286" t="s">
        <v>504</v>
      </c>
      <c r="T139" s="134"/>
      <c r="U139" s="85"/>
      <c r="V139" s="85"/>
      <c r="W139" s="85"/>
      <c r="X139" s="85"/>
      <c r="Y139" s="85"/>
      <c r="Z139" s="85"/>
      <c r="AA139" s="85"/>
      <c r="AB139" s="85"/>
      <c r="AC139" s="85"/>
      <c r="AD139" s="85"/>
      <c r="AE139" s="85"/>
      <c r="AF139" s="85"/>
      <c r="AG139" s="85"/>
      <c r="AH139" s="85"/>
      <c r="AI139" s="85"/>
      <c r="AJ139" s="85"/>
      <c r="AK139" s="85"/>
    </row>
    <row r="140" spans="1:37" ht="18" customHeight="1">
      <c r="B140" s="492" t="s">
        <v>554</v>
      </c>
      <c r="C140" s="492"/>
      <c r="D140" s="492"/>
      <c r="E140" s="492"/>
      <c r="F140" s="492"/>
      <c r="G140" s="492"/>
      <c r="H140" s="492"/>
      <c r="I140" s="152"/>
      <c r="J140" s="988" t="s">
        <v>553</v>
      </c>
      <c r="K140" s="987" t="s">
        <v>553</v>
      </c>
      <c r="L140" s="988" t="s">
        <v>553</v>
      </c>
      <c r="M140" s="987" t="s">
        <v>553</v>
      </c>
      <c r="N140" s="849">
        <v>89</v>
      </c>
      <c r="O140" s="789">
        <v>18.936170212765958</v>
      </c>
      <c r="P140" s="1001" t="s">
        <v>504</v>
      </c>
      <c r="Q140" s="286" t="s">
        <v>504</v>
      </c>
      <c r="R140" s="1001" t="s">
        <v>504</v>
      </c>
      <c r="S140" s="286" t="s">
        <v>504</v>
      </c>
      <c r="T140" s="72"/>
    </row>
    <row r="141" spans="1:37" ht="18" customHeight="1">
      <c r="B141" s="72"/>
      <c r="C141" s="72"/>
      <c r="D141" s="72"/>
      <c r="E141" s="72"/>
      <c r="F141" s="72"/>
      <c r="G141" s="72"/>
      <c r="H141" s="72"/>
      <c r="I141" s="131"/>
      <c r="J141" s="90"/>
      <c r="K141" s="90"/>
      <c r="L141" s="90"/>
      <c r="M141" s="90"/>
      <c r="N141" s="90"/>
      <c r="O141" s="90"/>
      <c r="P141" s="90"/>
      <c r="Q141" s="90"/>
      <c r="R141" s="90"/>
      <c r="S141" s="90"/>
      <c r="T141" s="72"/>
    </row>
    <row r="142" spans="1:37" ht="18" customHeight="1">
      <c r="A142" s="82"/>
      <c r="B142" s="726" t="s">
        <v>555</v>
      </c>
      <c r="C142" s="726"/>
      <c r="D142" s="726"/>
      <c r="E142" s="726"/>
      <c r="F142" s="726"/>
      <c r="G142" s="726"/>
      <c r="H142" s="726"/>
      <c r="I142" s="726"/>
      <c r="J142" s="736"/>
      <c r="K142" s="736"/>
      <c r="L142" s="736"/>
      <c r="M142" s="736"/>
      <c r="N142" s="736"/>
      <c r="O142" s="736"/>
      <c r="P142" s="736"/>
      <c r="Q142" s="736"/>
      <c r="R142" s="736"/>
      <c r="S142" s="736"/>
      <c r="T142" s="251"/>
      <c r="U142" s="85"/>
      <c r="V142" s="85"/>
      <c r="W142" s="85"/>
      <c r="X142" s="85"/>
      <c r="Y142" s="85"/>
      <c r="Z142" s="85"/>
      <c r="AA142" s="85"/>
      <c r="AB142" s="85"/>
      <c r="AC142" s="85"/>
      <c r="AD142" s="85"/>
      <c r="AE142" s="85"/>
      <c r="AF142" s="85"/>
      <c r="AG142" s="85"/>
      <c r="AH142" s="85"/>
      <c r="AI142" s="85"/>
      <c r="AJ142" s="85"/>
      <c r="AK142" s="85"/>
    </row>
    <row r="143" spans="1:37" ht="18" customHeight="1">
      <c r="A143" s="82"/>
      <c r="B143" s="134" t="s">
        <v>489</v>
      </c>
      <c r="C143" s="134"/>
      <c r="D143" s="67"/>
      <c r="E143" s="67"/>
      <c r="F143" s="67"/>
      <c r="G143" s="67"/>
      <c r="H143" s="67"/>
      <c r="J143" s="122">
        <v>8</v>
      </c>
      <c r="K143" s="789">
        <v>2</v>
      </c>
      <c r="L143" s="122">
        <v>5</v>
      </c>
      <c r="M143" s="789">
        <v>1</v>
      </c>
      <c r="N143" s="122">
        <v>8</v>
      </c>
      <c r="O143" s="789">
        <v>1.7021276595744681</v>
      </c>
      <c r="P143" s="122">
        <v>6</v>
      </c>
      <c r="Q143" s="789">
        <v>1.1363636363636365</v>
      </c>
      <c r="R143" s="768">
        <v>6</v>
      </c>
      <c r="S143" s="789">
        <f>(+R143/$P$47)*100</f>
        <v>1.0273972602739725</v>
      </c>
      <c r="T143" s="1094"/>
      <c r="U143" s="85"/>
      <c r="V143" s="85"/>
      <c r="W143" s="85"/>
      <c r="X143" s="85"/>
      <c r="Y143" s="85"/>
      <c r="Z143" s="85"/>
      <c r="AA143" s="85"/>
      <c r="AB143" s="85"/>
      <c r="AC143" s="85"/>
      <c r="AD143" s="85"/>
      <c r="AE143" s="85"/>
      <c r="AF143" s="85"/>
      <c r="AG143" s="85"/>
      <c r="AH143" s="85"/>
      <c r="AI143" s="85"/>
      <c r="AJ143" s="85"/>
      <c r="AK143" s="85"/>
    </row>
    <row r="144" spans="1:37" ht="18" customHeight="1">
      <c r="A144" s="82"/>
      <c r="B144" s="134" t="s">
        <v>490</v>
      </c>
      <c r="C144" s="134"/>
      <c r="D144" s="67"/>
      <c r="E144" s="67"/>
      <c r="F144" s="67"/>
      <c r="G144" s="67"/>
      <c r="H144" s="67"/>
      <c r="J144" s="122">
        <v>19</v>
      </c>
      <c r="K144" s="789">
        <v>5</v>
      </c>
      <c r="L144" s="122">
        <v>17</v>
      </c>
      <c r="M144" s="789">
        <v>4</v>
      </c>
      <c r="N144" s="122">
        <v>89</v>
      </c>
      <c r="O144" s="789">
        <v>18.936170212765958</v>
      </c>
      <c r="P144" s="122">
        <v>29</v>
      </c>
      <c r="Q144" s="789">
        <v>5.4924242424242422</v>
      </c>
      <c r="R144" s="768">
        <v>29</v>
      </c>
      <c r="S144" s="789">
        <f>(+R144/$P$47)*100</f>
        <v>4.9657534246575343</v>
      </c>
      <c r="T144" s="1094"/>
      <c r="U144" s="85"/>
      <c r="V144" s="85"/>
      <c r="W144" s="85"/>
      <c r="X144" s="85"/>
      <c r="Y144" s="85"/>
      <c r="Z144" s="85"/>
      <c r="AA144" s="85"/>
      <c r="AB144" s="85"/>
      <c r="AC144" s="85"/>
      <c r="AD144" s="85"/>
      <c r="AE144" s="85"/>
      <c r="AF144" s="85"/>
      <c r="AG144" s="85"/>
      <c r="AH144" s="85"/>
      <c r="AI144" s="85"/>
      <c r="AJ144" s="85"/>
      <c r="AK144" s="85"/>
    </row>
    <row r="145" spans="1:37" ht="18" customHeight="1">
      <c r="A145" s="82"/>
      <c r="B145" s="134" t="s">
        <v>491</v>
      </c>
      <c r="C145" s="134"/>
      <c r="D145" s="131"/>
      <c r="E145" s="131"/>
      <c r="F145" s="131"/>
      <c r="G145" s="131"/>
      <c r="H145" s="131"/>
      <c r="I145" s="131"/>
      <c r="J145" s="90">
        <v>6</v>
      </c>
      <c r="K145" s="789">
        <v>1</v>
      </c>
      <c r="L145" s="90">
        <v>13</v>
      </c>
      <c r="M145" s="789">
        <v>3</v>
      </c>
      <c r="N145" s="90">
        <v>28</v>
      </c>
      <c r="O145" s="789">
        <v>5.9574468085106389</v>
      </c>
      <c r="P145" s="90">
        <v>2</v>
      </c>
      <c r="Q145" s="789">
        <v>0.37878787878787878</v>
      </c>
      <c r="R145" s="768">
        <v>6</v>
      </c>
      <c r="S145" s="789">
        <f>(+R145/$P$47)*100</f>
        <v>1.0273972602739725</v>
      </c>
      <c r="T145" s="1094"/>
      <c r="U145" s="85"/>
      <c r="V145" s="85"/>
      <c r="W145" s="85"/>
      <c r="X145" s="85"/>
      <c r="Y145" s="85"/>
      <c r="Z145" s="85"/>
      <c r="AA145" s="85"/>
      <c r="AB145" s="85"/>
      <c r="AC145" s="85"/>
      <c r="AD145" s="85"/>
      <c r="AE145" s="85"/>
      <c r="AF145" s="85"/>
      <c r="AG145" s="85"/>
      <c r="AH145" s="85"/>
      <c r="AI145" s="85"/>
      <c r="AJ145" s="85"/>
      <c r="AK145" s="85"/>
    </row>
    <row r="146" spans="1:37" ht="18" customHeight="1">
      <c r="A146" s="82"/>
      <c r="B146" s="134"/>
      <c r="C146" s="134"/>
      <c r="D146" s="131"/>
      <c r="E146" s="131"/>
      <c r="F146" s="131"/>
      <c r="G146" s="131"/>
      <c r="H146" s="131"/>
      <c r="I146" s="131"/>
      <c r="J146" s="90"/>
      <c r="K146" s="484"/>
      <c r="L146" s="90"/>
      <c r="M146" s="484"/>
      <c r="N146" s="90"/>
      <c r="O146" s="484"/>
      <c r="P146" s="90"/>
      <c r="Q146" s="484"/>
      <c r="R146" s="90"/>
      <c r="S146" s="484"/>
      <c r="T146" s="1094"/>
      <c r="U146" s="85"/>
      <c r="V146" s="85"/>
      <c r="W146" s="85"/>
      <c r="X146" s="85"/>
      <c r="Y146" s="85"/>
      <c r="Z146" s="85"/>
      <c r="AA146" s="85"/>
      <c r="AB146" s="85"/>
      <c r="AC146" s="85"/>
      <c r="AD146" s="85"/>
      <c r="AE146" s="85"/>
      <c r="AF146" s="85"/>
      <c r="AG146" s="85"/>
      <c r="AH146" s="85"/>
      <c r="AI146" s="85"/>
      <c r="AJ146" s="85"/>
      <c r="AK146" s="85"/>
    </row>
    <row r="147" spans="1:37" ht="18" customHeight="1">
      <c r="A147" s="82"/>
      <c r="B147" s="726" t="s">
        <v>556</v>
      </c>
      <c r="C147" s="726"/>
      <c r="D147" s="726"/>
      <c r="E147" s="726"/>
      <c r="F147" s="726"/>
      <c r="G147" s="726"/>
      <c r="H147" s="726"/>
      <c r="I147" s="726"/>
      <c r="J147" s="736"/>
      <c r="K147" s="736"/>
      <c r="L147" s="736"/>
      <c r="M147" s="736"/>
      <c r="N147" s="736"/>
      <c r="O147" s="736"/>
      <c r="P147" s="736"/>
      <c r="Q147" s="736"/>
      <c r="R147" s="736"/>
      <c r="S147" s="736"/>
      <c r="T147" s="1094"/>
      <c r="U147" s="85"/>
      <c r="V147" s="85"/>
      <c r="W147" s="85"/>
      <c r="X147" s="85"/>
      <c r="Y147" s="85"/>
      <c r="Z147" s="85"/>
      <c r="AA147" s="85"/>
      <c r="AB147" s="85"/>
      <c r="AC147" s="85"/>
      <c r="AD147" s="85"/>
      <c r="AE147" s="85"/>
      <c r="AF147" s="85"/>
      <c r="AG147" s="85"/>
      <c r="AH147" s="85"/>
      <c r="AI147" s="85"/>
      <c r="AJ147" s="85"/>
      <c r="AK147" s="85"/>
    </row>
    <row r="148" spans="1:37" ht="18" customHeight="1">
      <c r="A148" s="82"/>
      <c r="B148" s="134" t="s">
        <v>500</v>
      </c>
      <c r="C148" s="134"/>
      <c r="D148" s="67"/>
      <c r="E148" s="67"/>
      <c r="F148" s="67"/>
      <c r="G148" s="67"/>
      <c r="H148" s="67"/>
      <c r="J148" s="122">
        <v>31</v>
      </c>
      <c r="K148" s="789">
        <f>0.07*100</f>
        <v>7.0000000000000009</v>
      </c>
      <c r="L148" s="789">
        <v>31</v>
      </c>
      <c r="M148" s="853">
        <v>7.0000000000000009</v>
      </c>
      <c r="N148" s="789">
        <v>123</v>
      </c>
      <c r="O148" s="853">
        <v>26.170212765957444</v>
      </c>
      <c r="P148" s="789">
        <v>35</v>
      </c>
      <c r="Q148" s="853">
        <v>6.6287878787878789</v>
      </c>
      <c r="R148" s="858">
        <v>39</v>
      </c>
      <c r="S148" s="853">
        <f>(+R148/$P$47)*100</f>
        <v>6.6780821917808222</v>
      </c>
      <c r="T148" s="1094"/>
      <c r="V148" s="85"/>
      <c r="W148" s="85"/>
      <c r="X148" s="85"/>
      <c r="Y148" s="85"/>
      <c r="Z148" s="85"/>
      <c r="AA148" s="85"/>
      <c r="AB148" s="85"/>
      <c r="AC148" s="85"/>
      <c r="AD148" s="85"/>
      <c r="AE148" s="85"/>
      <c r="AF148" s="85"/>
      <c r="AG148" s="85"/>
      <c r="AH148" s="85"/>
      <c r="AI148" s="85"/>
      <c r="AJ148" s="85"/>
      <c r="AK148" s="85"/>
    </row>
    <row r="149" spans="1:37" ht="18" customHeight="1">
      <c r="A149" s="82"/>
      <c r="B149" s="134" t="s">
        <v>506</v>
      </c>
      <c r="C149" s="134"/>
      <c r="D149" s="67"/>
      <c r="E149" s="67"/>
      <c r="F149" s="67"/>
      <c r="G149" s="67"/>
      <c r="H149" s="67"/>
      <c r="J149" s="122">
        <v>4</v>
      </c>
      <c r="K149" s="789">
        <f>0.01*100</f>
        <v>1</v>
      </c>
      <c r="L149" s="789">
        <v>4</v>
      </c>
      <c r="M149" s="853">
        <v>1</v>
      </c>
      <c r="N149" s="789">
        <v>2</v>
      </c>
      <c r="O149" s="853">
        <v>0.42553191489361702</v>
      </c>
      <c r="P149" s="789">
        <v>2</v>
      </c>
      <c r="Q149" s="853">
        <v>0.37878787878787878</v>
      </c>
      <c r="R149" s="858">
        <v>2</v>
      </c>
      <c r="S149" s="853">
        <f>(+R149/$P$47)*100</f>
        <v>0.34246575342465752</v>
      </c>
      <c r="T149" s="1094"/>
      <c r="U149" s="85"/>
      <c r="V149" s="85"/>
      <c r="W149" s="85"/>
      <c r="X149" s="85"/>
      <c r="Y149" s="85"/>
      <c r="Z149" s="85"/>
      <c r="AA149" s="85"/>
      <c r="AB149" s="85"/>
      <c r="AC149" s="85"/>
      <c r="AD149" s="85"/>
      <c r="AE149" s="85"/>
      <c r="AF149" s="85"/>
      <c r="AG149" s="85"/>
      <c r="AH149" s="85"/>
      <c r="AI149" s="85"/>
      <c r="AJ149" s="85"/>
      <c r="AK149" s="85"/>
    </row>
    <row r="150" spans="1:37" ht="18" customHeight="1">
      <c r="A150" s="82"/>
      <c r="B150" s="134" t="s">
        <v>505</v>
      </c>
      <c r="C150" s="134"/>
      <c r="D150" s="67"/>
      <c r="E150" s="67"/>
      <c r="F150" s="67"/>
      <c r="G150" s="67"/>
      <c r="H150" s="67"/>
      <c r="J150" s="286" t="s">
        <v>504</v>
      </c>
      <c r="K150" s="286" t="s">
        <v>504</v>
      </c>
      <c r="L150" s="286" t="s">
        <v>504</v>
      </c>
      <c r="M150" s="286" t="s">
        <v>504</v>
      </c>
      <c r="N150" s="286" t="s">
        <v>504</v>
      </c>
      <c r="O150" s="286" t="s">
        <v>504</v>
      </c>
      <c r="P150" s="286" t="s">
        <v>504</v>
      </c>
      <c r="Q150" s="286" t="s">
        <v>504</v>
      </c>
      <c r="R150" s="768">
        <v>0</v>
      </c>
      <c r="S150" s="853">
        <v>0</v>
      </c>
      <c r="T150" s="1094"/>
      <c r="U150" s="85"/>
      <c r="V150" s="85"/>
      <c r="W150" s="85"/>
      <c r="X150" s="85"/>
      <c r="Y150" s="85"/>
      <c r="Z150" s="85"/>
      <c r="AA150" s="85"/>
      <c r="AB150" s="85"/>
      <c r="AC150" s="85"/>
      <c r="AD150" s="85"/>
      <c r="AE150" s="85"/>
      <c r="AF150" s="85"/>
      <c r="AG150" s="85"/>
      <c r="AH150" s="85"/>
      <c r="AI150" s="85"/>
      <c r="AJ150" s="85"/>
      <c r="AK150" s="85"/>
    </row>
    <row r="151" spans="1:37" ht="18" customHeight="1">
      <c r="A151" s="82"/>
      <c r="B151" s="134"/>
      <c r="C151" s="134"/>
      <c r="D151" s="67"/>
      <c r="E151" s="67"/>
      <c r="F151" s="67"/>
      <c r="G151" s="67"/>
      <c r="H151" s="67"/>
      <c r="J151" s="122"/>
      <c r="K151" s="472"/>
      <c r="L151" s="122"/>
      <c r="M151" s="472"/>
      <c r="N151" s="122"/>
      <c r="O151" s="472"/>
      <c r="P151" s="122"/>
      <c r="Q151" s="472"/>
      <c r="R151" s="768"/>
      <c r="S151" s="770"/>
      <c r="T151" s="1094"/>
      <c r="U151" s="85"/>
      <c r="V151" s="85"/>
      <c r="W151" s="85"/>
      <c r="X151" s="85"/>
      <c r="Y151" s="85"/>
      <c r="Z151" s="85"/>
      <c r="AA151" s="85"/>
      <c r="AB151" s="85"/>
      <c r="AC151" s="85"/>
      <c r="AD151" s="85"/>
      <c r="AE151" s="85"/>
      <c r="AF151" s="85"/>
      <c r="AG151" s="85"/>
      <c r="AH151" s="85"/>
      <c r="AI151" s="85"/>
      <c r="AJ151" s="85"/>
      <c r="AK151" s="85"/>
    </row>
    <row r="152" spans="1:37" ht="18" customHeight="1">
      <c r="A152" s="82"/>
      <c r="B152" s="726" t="s">
        <v>557</v>
      </c>
      <c r="C152" s="748"/>
      <c r="D152" s="645"/>
      <c r="E152" s="645"/>
      <c r="F152" s="645"/>
      <c r="G152" s="645"/>
      <c r="H152" s="645"/>
      <c r="I152" s="645"/>
      <c r="J152" s="722"/>
      <c r="K152" s="765"/>
      <c r="L152" s="722"/>
      <c r="M152" s="722"/>
      <c r="N152" s="722"/>
      <c r="O152" s="722"/>
      <c r="P152" s="722"/>
      <c r="Q152" s="765"/>
      <c r="R152" s="722"/>
      <c r="S152" s="765"/>
      <c r="T152" s="1094"/>
      <c r="U152" s="85"/>
      <c r="V152" s="85"/>
      <c r="W152" s="85"/>
      <c r="X152" s="85"/>
      <c r="Y152" s="85"/>
      <c r="Z152" s="85"/>
      <c r="AA152" s="85"/>
      <c r="AB152" s="85"/>
      <c r="AC152" s="85"/>
      <c r="AD152" s="85"/>
      <c r="AE152" s="85"/>
      <c r="AF152" s="85"/>
      <c r="AG152" s="85"/>
      <c r="AH152" s="85"/>
      <c r="AI152" s="85"/>
      <c r="AJ152" s="85"/>
      <c r="AK152" s="85"/>
    </row>
    <row r="153" spans="1:37" ht="18" customHeight="1">
      <c r="A153" s="82"/>
      <c r="B153" s="134" t="s">
        <v>558</v>
      </c>
      <c r="C153" s="134"/>
      <c r="D153" s="67"/>
      <c r="E153" s="67"/>
      <c r="F153" s="67"/>
      <c r="G153" s="67"/>
      <c r="H153" s="67"/>
      <c r="J153" s="122" t="s">
        <v>22</v>
      </c>
      <c r="K153" s="122" t="s">
        <v>22</v>
      </c>
      <c r="L153" s="122">
        <v>3</v>
      </c>
      <c r="M153" s="853">
        <v>1</v>
      </c>
      <c r="N153" s="122">
        <v>0</v>
      </c>
      <c r="O153" s="853">
        <v>0</v>
      </c>
      <c r="P153" s="122">
        <v>0</v>
      </c>
      <c r="Q153" s="853">
        <v>0</v>
      </c>
      <c r="R153" s="768">
        <v>0</v>
      </c>
      <c r="S153" s="853">
        <f>(+R153/$P$47)*100</f>
        <v>0</v>
      </c>
      <c r="T153" s="1094"/>
      <c r="U153" s="85"/>
      <c r="V153" s="85"/>
      <c r="W153" s="85"/>
      <c r="X153" s="85"/>
      <c r="Y153" s="85"/>
      <c r="Z153" s="85"/>
      <c r="AA153" s="85"/>
      <c r="AB153" s="85"/>
      <c r="AC153" s="85"/>
      <c r="AD153" s="85"/>
      <c r="AE153" s="85"/>
      <c r="AF153" s="85"/>
      <c r="AG153" s="85"/>
      <c r="AH153" s="85"/>
      <c r="AI153" s="85"/>
      <c r="AJ153" s="85"/>
      <c r="AK153" s="85"/>
    </row>
    <row r="154" spans="1:37" ht="18" customHeight="1">
      <c r="A154" s="82"/>
      <c r="B154" s="134" t="s">
        <v>559</v>
      </c>
      <c r="C154" s="134"/>
      <c r="D154" s="67"/>
      <c r="E154" s="67"/>
      <c r="F154" s="67"/>
      <c r="G154" s="67"/>
      <c r="H154" s="67"/>
      <c r="J154" s="122" t="s">
        <v>22</v>
      </c>
      <c r="K154" s="122" t="s">
        <v>22</v>
      </c>
      <c r="L154" s="122">
        <v>15</v>
      </c>
      <c r="M154" s="853">
        <v>3</v>
      </c>
      <c r="N154" s="122">
        <v>106</v>
      </c>
      <c r="O154" s="853">
        <v>22.553191489361701</v>
      </c>
      <c r="P154" s="122">
        <v>15</v>
      </c>
      <c r="Q154" s="853">
        <v>2.8409090909090908</v>
      </c>
      <c r="R154" s="768">
        <v>27</v>
      </c>
      <c r="S154" s="853">
        <f>(+R154/$P$47)*100</f>
        <v>4.6232876712328768</v>
      </c>
      <c r="T154" s="1094"/>
      <c r="U154" s="85"/>
      <c r="V154" s="85"/>
      <c r="W154" s="85"/>
      <c r="X154" s="85"/>
      <c r="Y154" s="85"/>
      <c r="Z154" s="85"/>
      <c r="AA154" s="85"/>
      <c r="AB154" s="85"/>
      <c r="AC154" s="85"/>
      <c r="AD154" s="85"/>
      <c r="AE154" s="85"/>
      <c r="AF154" s="85"/>
      <c r="AG154" s="85"/>
      <c r="AH154" s="85"/>
      <c r="AI154" s="85"/>
      <c r="AJ154" s="85"/>
      <c r="AK154" s="85"/>
    </row>
    <row r="155" spans="1:37" ht="18" customHeight="1">
      <c r="A155" s="82"/>
      <c r="B155" s="134" t="s">
        <v>560</v>
      </c>
      <c r="C155" s="134"/>
      <c r="D155" s="131"/>
      <c r="E155" s="131"/>
      <c r="F155" s="131"/>
      <c r="G155" s="131"/>
      <c r="H155" s="131"/>
      <c r="I155" s="131"/>
      <c r="J155" s="122" t="s">
        <v>22</v>
      </c>
      <c r="K155" s="122" t="s">
        <v>22</v>
      </c>
      <c r="L155" s="90">
        <v>17</v>
      </c>
      <c r="M155" s="853">
        <v>4</v>
      </c>
      <c r="N155" s="90">
        <v>19</v>
      </c>
      <c r="O155" s="853">
        <v>4.042553191489362</v>
      </c>
      <c r="P155" s="122">
        <v>22</v>
      </c>
      <c r="Q155" s="853">
        <v>4.1666666666666661</v>
      </c>
      <c r="R155" s="768">
        <v>14</v>
      </c>
      <c r="S155" s="853">
        <f>(+R155/$P$47)*100</f>
        <v>2.3972602739726026</v>
      </c>
      <c r="T155" s="1094"/>
      <c r="U155" s="85"/>
      <c r="V155" s="85"/>
      <c r="W155" s="85"/>
      <c r="X155" s="85"/>
      <c r="Y155" s="85"/>
      <c r="Z155" s="85"/>
      <c r="AA155" s="85"/>
      <c r="AB155" s="85"/>
      <c r="AC155" s="85"/>
      <c r="AD155" s="85"/>
      <c r="AE155" s="85"/>
      <c r="AF155" s="85"/>
      <c r="AG155" s="85"/>
      <c r="AH155" s="85"/>
      <c r="AI155" s="85"/>
      <c r="AJ155" s="85"/>
      <c r="AK155" s="85"/>
    </row>
    <row r="156" spans="1:37" ht="18" customHeight="1">
      <c r="A156" s="82"/>
      <c r="B156" s="134"/>
      <c r="C156" s="134"/>
      <c r="D156" s="131"/>
      <c r="E156" s="131"/>
      <c r="F156" s="131"/>
      <c r="G156" s="131"/>
      <c r="H156" s="131"/>
      <c r="I156" s="131"/>
      <c r="J156" s="90"/>
      <c r="K156" s="90"/>
      <c r="L156" s="90"/>
      <c r="M156" s="484"/>
      <c r="N156" s="90"/>
      <c r="O156" s="484"/>
      <c r="P156" s="122"/>
      <c r="Q156" s="472"/>
      <c r="R156" s="768"/>
      <c r="S156" s="769"/>
      <c r="T156" s="1094"/>
      <c r="U156" s="85"/>
      <c r="V156" s="85"/>
      <c r="W156" s="85"/>
      <c r="X156" s="85"/>
      <c r="Y156" s="85"/>
      <c r="Z156" s="85"/>
      <c r="AA156" s="85"/>
      <c r="AB156" s="85"/>
      <c r="AC156" s="85"/>
      <c r="AD156" s="85"/>
      <c r="AE156" s="85"/>
      <c r="AF156" s="85"/>
      <c r="AG156" s="85"/>
      <c r="AH156" s="85"/>
      <c r="AI156" s="85"/>
      <c r="AJ156" s="85"/>
      <c r="AK156" s="85"/>
    </row>
    <row r="157" spans="1:37" ht="18" customHeight="1">
      <c r="A157" s="82"/>
      <c r="B157" s="748" t="s">
        <v>561</v>
      </c>
      <c r="C157" s="748"/>
      <c r="D157" s="749"/>
      <c r="E157" s="749"/>
      <c r="F157" s="749"/>
      <c r="G157" s="749"/>
      <c r="H157" s="749"/>
      <c r="I157" s="749"/>
      <c r="J157" s="668"/>
      <c r="K157" s="668"/>
      <c r="L157" s="668"/>
      <c r="M157" s="776"/>
      <c r="N157" s="668"/>
      <c r="O157" s="776"/>
      <c r="P157" s="667"/>
      <c r="Q157" s="777"/>
      <c r="R157" s="778"/>
      <c r="S157" s="779"/>
      <c r="T157" s="1094"/>
      <c r="U157" s="85"/>
      <c r="V157" s="85"/>
      <c r="W157" s="85"/>
      <c r="X157" s="85"/>
      <c r="Y157" s="85"/>
      <c r="Z157" s="85"/>
      <c r="AA157" s="85"/>
      <c r="AB157" s="85"/>
      <c r="AC157" s="85"/>
      <c r="AD157" s="85"/>
      <c r="AE157" s="85"/>
      <c r="AF157" s="85"/>
      <c r="AG157" s="85"/>
      <c r="AH157" s="85"/>
      <c r="AI157" s="85"/>
      <c r="AJ157" s="85"/>
      <c r="AK157" s="85"/>
    </row>
    <row r="158" spans="1:37" ht="18" customHeight="1">
      <c r="A158" s="82"/>
      <c r="B158" s="134" t="s">
        <v>562</v>
      </c>
      <c r="C158" s="134"/>
      <c r="J158" s="122" t="s">
        <v>22</v>
      </c>
      <c r="K158" s="122" t="s">
        <v>22</v>
      </c>
      <c r="L158" s="122">
        <v>17</v>
      </c>
      <c r="M158" s="853">
        <v>4</v>
      </c>
      <c r="N158" s="122">
        <v>19</v>
      </c>
      <c r="O158" s="853">
        <v>4.042553191489362</v>
      </c>
      <c r="P158" s="90">
        <v>22</v>
      </c>
      <c r="Q158" s="853">
        <v>4.1666666666666661</v>
      </c>
      <c r="R158" s="90">
        <v>14</v>
      </c>
      <c r="S158" s="853">
        <f>(+R158/$P$47)*100</f>
        <v>2.3972602739726026</v>
      </c>
      <c r="T158" s="1094"/>
      <c r="U158" s="85"/>
      <c r="V158" s="85"/>
      <c r="W158" s="85"/>
      <c r="X158" s="85"/>
      <c r="Y158" s="85"/>
      <c r="Z158" s="85"/>
      <c r="AA158" s="85"/>
      <c r="AB158" s="85"/>
      <c r="AC158" s="85"/>
      <c r="AD158" s="85"/>
      <c r="AE158" s="85"/>
      <c r="AF158" s="85"/>
      <c r="AG158" s="85"/>
      <c r="AH158" s="85"/>
      <c r="AI158" s="85"/>
      <c r="AJ158" s="85"/>
      <c r="AK158" s="85"/>
    </row>
    <row r="159" spans="1:37" ht="18" customHeight="1">
      <c r="A159" s="82"/>
      <c r="B159" s="129" t="s">
        <v>563</v>
      </c>
      <c r="C159" s="129"/>
      <c r="D159" s="79"/>
      <c r="E159" s="79"/>
      <c r="F159" s="79"/>
      <c r="G159" s="79"/>
      <c r="H159" s="79"/>
      <c r="I159" s="142"/>
      <c r="J159" s="475">
        <v>33</v>
      </c>
      <c r="K159" s="853">
        <v>8</v>
      </c>
      <c r="L159" s="475">
        <v>35</v>
      </c>
      <c r="M159" s="853">
        <v>8</v>
      </c>
      <c r="N159" s="475">
        <v>125</v>
      </c>
      <c r="O159" s="853">
        <v>26.595744680851062</v>
      </c>
      <c r="P159" s="475">
        <v>37</v>
      </c>
      <c r="Q159" s="853">
        <v>7.0075757575757569</v>
      </c>
      <c r="R159" s="775">
        <f>+R135</f>
        <v>41</v>
      </c>
      <c r="S159" s="863">
        <f>+S135</f>
        <v>7.0205479452054798</v>
      </c>
      <c r="T159" s="602"/>
      <c r="U159" s="85"/>
      <c r="V159" s="85"/>
      <c r="W159" s="85"/>
      <c r="X159" s="85"/>
      <c r="Y159" s="85"/>
      <c r="Z159" s="85"/>
      <c r="AA159" s="85"/>
      <c r="AB159" s="85"/>
      <c r="AC159" s="85"/>
      <c r="AD159" s="85"/>
      <c r="AE159" s="85"/>
      <c r="AF159" s="85"/>
      <c r="AG159" s="85"/>
      <c r="AH159" s="85"/>
      <c r="AI159" s="85"/>
      <c r="AJ159" s="85"/>
      <c r="AK159" s="85"/>
    </row>
    <row r="160" spans="1:37" ht="18" customHeight="1">
      <c r="A160" s="82"/>
      <c r="B160" s="134"/>
      <c r="C160" s="134"/>
      <c r="D160" s="72"/>
      <c r="E160" s="72"/>
      <c r="F160" s="72"/>
      <c r="G160" s="72"/>
      <c r="H160" s="72"/>
      <c r="I160" s="131"/>
      <c r="J160" s="90"/>
      <c r="K160" s="90"/>
      <c r="L160" s="90"/>
      <c r="M160" s="484"/>
      <c r="N160" s="90"/>
      <c r="O160" s="484"/>
      <c r="P160" s="90"/>
      <c r="Q160" s="484"/>
      <c r="R160" s="90"/>
      <c r="S160" s="484"/>
      <c r="T160" s="252"/>
      <c r="U160" s="85"/>
      <c r="V160" s="85"/>
      <c r="W160" s="85"/>
      <c r="X160" s="85"/>
      <c r="Y160" s="85"/>
      <c r="Z160" s="85"/>
      <c r="AA160" s="85"/>
      <c r="AB160" s="85"/>
      <c r="AC160" s="85"/>
      <c r="AD160" s="85"/>
      <c r="AE160" s="85"/>
      <c r="AF160" s="85"/>
      <c r="AG160" s="85"/>
      <c r="AH160" s="85"/>
      <c r="AI160" s="85"/>
      <c r="AJ160" s="85"/>
      <c r="AK160" s="85"/>
    </row>
    <row r="161" spans="1:37" ht="18" customHeight="1">
      <c r="A161" s="82"/>
      <c r="B161" s="771"/>
      <c r="C161" s="771"/>
      <c r="D161" s="772"/>
      <c r="E161" s="772"/>
      <c r="F161" s="772"/>
      <c r="G161" s="772"/>
      <c r="H161" s="772"/>
      <c r="I161" s="479"/>
      <c r="J161" s="480"/>
      <c r="K161" s="780"/>
      <c r="L161" s="480"/>
      <c r="M161" s="780"/>
      <c r="N161" s="480"/>
      <c r="O161" s="780"/>
      <c r="P161" s="780"/>
      <c r="Q161" s="780"/>
      <c r="R161" s="780"/>
      <c r="S161" s="780"/>
      <c r="T161" s="85"/>
      <c r="U161" s="85"/>
      <c r="V161" s="85"/>
      <c r="W161" s="85"/>
      <c r="X161" s="85"/>
      <c r="Y161" s="85"/>
      <c r="Z161" s="85"/>
      <c r="AA161" s="85"/>
      <c r="AB161" s="85"/>
      <c r="AC161" s="85"/>
      <c r="AD161" s="85"/>
      <c r="AE161" s="85"/>
      <c r="AF161" s="85"/>
      <c r="AG161" s="85"/>
    </row>
    <row r="162" spans="1:37" ht="18" customHeight="1">
      <c r="A162" s="82"/>
      <c r="N162" s="72"/>
      <c r="O162" s="20"/>
      <c r="P162" s="20"/>
      <c r="Q162" s="100"/>
      <c r="R162" s="85"/>
      <c r="S162" s="85"/>
      <c r="T162" s="85"/>
      <c r="U162" s="85"/>
      <c r="V162" s="85"/>
      <c r="W162" s="85"/>
      <c r="X162" s="85"/>
      <c r="Y162" s="85"/>
      <c r="Z162" s="85"/>
      <c r="AA162" s="85"/>
      <c r="AB162" s="85"/>
      <c r="AC162" s="85"/>
      <c r="AD162" s="85"/>
      <c r="AE162" s="85"/>
      <c r="AF162" s="85"/>
      <c r="AG162" s="85"/>
    </row>
    <row r="163" spans="1:37" ht="18" customHeight="1">
      <c r="A163" s="82"/>
      <c r="B163" s="128"/>
      <c r="C163" s="128"/>
      <c r="I163" s="781" t="s">
        <v>15</v>
      </c>
      <c r="J163" s="782">
        <v>2021</v>
      </c>
      <c r="K163" s="782"/>
      <c r="L163" s="782">
        <v>2022</v>
      </c>
      <c r="M163" s="782"/>
      <c r="N163" s="782">
        <v>2023</v>
      </c>
      <c r="O163" s="782"/>
      <c r="P163" s="782">
        <v>2024</v>
      </c>
      <c r="Q163" s="782"/>
      <c r="R163" s="782">
        <v>2025</v>
      </c>
      <c r="S163" s="782"/>
      <c r="T163" s="134"/>
      <c r="U163" s="85"/>
      <c r="V163" s="85"/>
      <c r="W163" s="85"/>
      <c r="X163" s="85"/>
      <c r="Y163" s="85"/>
      <c r="Z163" s="85"/>
      <c r="AA163" s="85"/>
      <c r="AB163" s="85"/>
      <c r="AC163" s="85"/>
      <c r="AD163" s="85"/>
      <c r="AE163" s="85"/>
      <c r="AF163" s="85"/>
      <c r="AG163" s="85"/>
      <c r="AH163" s="85"/>
      <c r="AI163" s="85"/>
      <c r="AJ163" s="85"/>
      <c r="AK163" s="85"/>
    </row>
    <row r="164" spans="1:37" ht="18" customHeight="1">
      <c r="A164" s="82"/>
      <c r="B164" s="200" t="s">
        <v>564</v>
      </c>
      <c r="C164" s="200"/>
      <c r="D164" s="200"/>
      <c r="E164" s="200"/>
      <c r="F164" s="200"/>
      <c r="G164" s="200"/>
      <c r="H164" s="200"/>
      <c r="I164" s="200"/>
      <c r="J164" s="201"/>
      <c r="K164" s="201"/>
      <c r="L164" s="201"/>
      <c r="M164" s="201"/>
      <c r="N164" s="201"/>
      <c r="O164" s="201"/>
      <c r="P164" s="201"/>
      <c r="Q164" s="201"/>
      <c r="R164" s="201"/>
      <c r="S164" s="201"/>
      <c r="T164" s="134"/>
      <c r="U164" s="85"/>
      <c r="V164" s="85"/>
      <c r="W164" s="85"/>
      <c r="X164" s="85"/>
      <c r="Y164" s="85"/>
      <c r="Z164" s="85"/>
      <c r="AA164" s="85"/>
      <c r="AB164" s="85"/>
      <c r="AC164" s="85"/>
      <c r="AD164" s="85"/>
      <c r="AE164" s="85"/>
      <c r="AF164" s="85"/>
      <c r="AG164" s="85"/>
      <c r="AH164" s="85"/>
      <c r="AI164" s="85"/>
      <c r="AJ164" s="85"/>
      <c r="AK164" s="85"/>
    </row>
    <row r="165" spans="1:37" s="53" customFormat="1" ht="18" customHeight="1">
      <c r="A165" s="474"/>
      <c r="B165" s="291"/>
      <c r="C165" s="291"/>
      <c r="D165" s="291"/>
      <c r="E165" s="291"/>
      <c r="F165" s="291"/>
      <c r="G165" s="291"/>
      <c r="H165" s="291"/>
      <c r="I165" s="291"/>
      <c r="J165" s="783"/>
      <c r="K165" s="783"/>
      <c r="L165" s="783"/>
      <c r="M165" s="783"/>
      <c r="N165" s="783"/>
      <c r="O165" s="783"/>
      <c r="P165" s="783"/>
      <c r="Q165" s="783"/>
      <c r="R165" s="783"/>
      <c r="S165" s="783"/>
      <c r="T165" s="157"/>
      <c r="U165" s="463"/>
      <c r="V165" s="463"/>
      <c r="W165" s="463"/>
      <c r="X165" s="463"/>
      <c r="Y165" s="463"/>
      <c r="Z165" s="463"/>
      <c r="AA165" s="463"/>
      <c r="AB165" s="463"/>
      <c r="AC165" s="463"/>
      <c r="AD165" s="463"/>
      <c r="AE165" s="463"/>
      <c r="AF165" s="463"/>
      <c r="AG165" s="463"/>
      <c r="AH165" s="463"/>
      <c r="AI165" s="463"/>
      <c r="AJ165" s="463"/>
      <c r="AK165" s="463"/>
    </row>
    <row r="166" spans="1:37" ht="18" customHeight="1">
      <c r="A166" s="82"/>
      <c r="B166" s="748" t="s">
        <v>565</v>
      </c>
      <c r="C166" s="748"/>
      <c r="D166" s="784"/>
      <c r="E166" s="784"/>
      <c r="F166" s="784"/>
      <c r="G166" s="785"/>
      <c r="H166" s="785"/>
      <c r="I166" s="766"/>
      <c r="J166" s="644"/>
      <c r="K166" s="786"/>
      <c r="L166" s="644"/>
      <c r="M166" s="786"/>
      <c r="N166" s="644"/>
      <c r="O166" s="786"/>
      <c r="P166" s="786"/>
      <c r="Q166" s="786"/>
      <c r="R166" s="786"/>
      <c r="S166" s="786"/>
      <c r="T166" s="134"/>
      <c r="U166" s="85"/>
      <c r="V166" s="85"/>
      <c r="W166" s="85"/>
      <c r="X166" s="85"/>
      <c r="Y166" s="85"/>
      <c r="Z166" s="85"/>
      <c r="AA166" s="85"/>
      <c r="AB166" s="85"/>
      <c r="AC166" s="85"/>
      <c r="AD166" s="85"/>
      <c r="AE166" s="85"/>
      <c r="AF166" s="85"/>
      <c r="AG166" s="85"/>
      <c r="AH166" s="85"/>
      <c r="AI166" s="85"/>
      <c r="AJ166" s="85"/>
      <c r="AK166" s="85"/>
    </row>
    <row r="167" spans="1:37" ht="18" customHeight="1">
      <c r="A167" s="82"/>
      <c r="B167" s="134" t="s">
        <v>486</v>
      </c>
      <c r="C167" s="134"/>
      <c r="D167" s="72"/>
      <c r="E167" s="72"/>
      <c r="F167" s="72"/>
      <c r="G167" s="128"/>
      <c r="H167" s="128"/>
      <c r="I167" s="203" t="s">
        <v>266</v>
      </c>
      <c r="J167" s="90">
        <v>5</v>
      </c>
      <c r="K167" s="203"/>
      <c r="L167" s="90">
        <v>7</v>
      </c>
      <c r="M167" s="203"/>
      <c r="N167" s="90">
        <v>3</v>
      </c>
      <c r="O167" s="203"/>
      <c r="P167" s="90">
        <v>2</v>
      </c>
      <c r="Q167" s="203"/>
      <c r="R167" s="788">
        <v>4</v>
      </c>
      <c r="S167" s="141"/>
      <c r="T167" s="247"/>
      <c r="U167" s="85"/>
      <c r="V167" s="85"/>
      <c r="W167" s="85"/>
      <c r="X167" s="85"/>
      <c r="Y167" s="85"/>
      <c r="Z167" s="85"/>
      <c r="AA167" s="85"/>
      <c r="AB167" s="85"/>
      <c r="AC167" s="85"/>
      <c r="AD167" s="85"/>
      <c r="AE167" s="85"/>
      <c r="AF167" s="85"/>
      <c r="AG167" s="85"/>
      <c r="AH167" s="85"/>
      <c r="AI167" s="85"/>
      <c r="AJ167" s="85"/>
      <c r="AK167" s="85"/>
    </row>
    <row r="168" spans="1:37" ht="18" customHeight="1">
      <c r="A168" s="82"/>
      <c r="B168" s="134" t="s">
        <v>487</v>
      </c>
      <c r="C168" s="134"/>
      <c r="D168" s="72"/>
      <c r="E168" s="72"/>
      <c r="F168" s="72"/>
      <c r="G168" s="128"/>
      <c r="H168" s="128"/>
      <c r="I168" s="203" t="s">
        <v>266</v>
      </c>
      <c r="J168" s="90">
        <v>6</v>
      </c>
      <c r="K168" s="203"/>
      <c r="L168" s="90">
        <v>10</v>
      </c>
      <c r="M168" s="203"/>
      <c r="N168" s="90">
        <v>11</v>
      </c>
      <c r="O168" s="203"/>
      <c r="P168" s="90">
        <v>17</v>
      </c>
      <c r="Q168" s="203"/>
      <c r="R168" s="788">
        <v>11</v>
      </c>
      <c r="S168" s="141"/>
      <c r="T168" s="247"/>
      <c r="U168" s="85"/>
      <c r="V168" s="85"/>
      <c r="W168" s="85"/>
      <c r="X168" s="85"/>
      <c r="Y168" s="85"/>
      <c r="Z168" s="85"/>
      <c r="AA168" s="85"/>
      <c r="AB168" s="85"/>
      <c r="AC168" s="85"/>
      <c r="AD168" s="85"/>
      <c r="AE168" s="85"/>
      <c r="AF168" s="85"/>
      <c r="AG168" s="85"/>
      <c r="AH168" s="85"/>
      <c r="AI168" s="85"/>
      <c r="AJ168" s="85"/>
      <c r="AK168" s="85"/>
    </row>
    <row r="169" spans="1:37" ht="18" customHeight="1">
      <c r="A169" s="82"/>
      <c r="B169" s="134"/>
      <c r="C169" s="134"/>
      <c r="G169" s="128"/>
      <c r="H169" s="128"/>
      <c r="I169" s="134"/>
      <c r="J169" s="122"/>
      <c r="K169" s="203"/>
      <c r="L169" s="122"/>
      <c r="M169" s="203"/>
      <c r="N169" s="122"/>
      <c r="O169" s="203"/>
      <c r="P169" s="122"/>
      <c r="Q169" s="203"/>
      <c r="R169" s="789"/>
      <c r="S169" s="141"/>
      <c r="T169" s="247"/>
      <c r="U169" s="85"/>
      <c r="V169" s="85"/>
      <c r="W169" s="85"/>
      <c r="X169" s="85"/>
      <c r="Y169" s="85"/>
      <c r="Z169" s="85"/>
      <c r="AA169" s="85"/>
      <c r="AB169" s="85"/>
      <c r="AC169" s="85"/>
      <c r="AD169" s="85"/>
      <c r="AE169" s="85"/>
      <c r="AF169" s="85"/>
      <c r="AG169" s="85"/>
      <c r="AH169" s="85"/>
      <c r="AI169" s="85"/>
      <c r="AJ169" s="85"/>
      <c r="AK169" s="85"/>
    </row>
    <row r="170" spans="1:37" ht="18" customHeight="1">
      <c r="A170" s="82"/>
      <c r="B170" s="726" t="s">
        <v>566</v>
      </c>
      <c r="C170" s="726"/>
      <c r="D170" s="726"/>
      <c r="E170" s="726"/>
      <c r="F170" s="726"/>
      <c r="G170" s="726"/>
      <c r="H170" s="726"/>
      <c r="I170" s="726"/>
      <c r="J170" s="736"/>
      <c r="K170" s="736"/>
      <c r="L170" s="736"/>
      <c r="M170" s="736"/>
      <c r="N170" s="736"/>
      <c r="O170" s="736"/>
      <c r="P170" s="736"/>
      <c r="Q170" s="736"/>
      <c r="R170" s="787"/>
      <c r="S170" s="735"/>
      <c r="T170" s="247"/>
      <c r="U170" s="85"/>
      <c r="V170" s="85"/>
      <c r="W170" s="85"/>
      <c r="X170" s="85"/>
      <c r="Y170" s="85"/>
      <c r="Z170" s="85"/>
      <c r="AA170" s="85"/>
      <c r="AB170" s="85"/>
      <c r="AC170" s="85"/>
      <c r="AD170" s="85"/>
      <c r="AE170" s="85"/>
      <c r="AF170" s="85"/>
      <c r="AG170" s="85"/>
      <c r="AH170" s="85"/>
      <c r="AI170" s="85"/>
      <c r="AJ170" s="85"/>
      <c r="AK170" s="85"/>
    </row>
    <row r="171" spans="1:37" ht="18" customHeight="1">
      <c r="A171" s="82"/>
      <c r="B171" s="134" t="s">
        <v>486</v>
      </c>
      <c r="C171" s="134"/>
      <c r="G171" s="128"/>
      <c r="H171" s="128"/>
      <c r="I171" s="203" t="s">
        <v>266</v>
      </c>
      <c r="J171" s="122">
        <v>5</v>
      </c>
      <c r="K171" s="203"/>
      <c r="L171" s="122">
        <v>7</v>
      </c>
      <c r="M171" s="203"/>
      <c r="N171" s="122">
        <v>3</v>
      </c>
      <c r="O171" s="203"/>
      <c r="P171" s="122">
        <v>2</v>
      </c>
      <c r="Q171" s="203"/>
      <c r="R171" s="788">
        <v>4</v>
      </c>
      <c r="S171" s="141"/>
      <c r="T171" s="247"/>
      <c r="U171" s="85"/>
      <c r="V171" s="85"/>
      <c r="W171" s="85"/>
      <c r="X171" s="85"/>
      <c r="Y171" s="85"/>
      <c r="Z171" s="85"/>
      <c r="AA171" s="85"/>
      <c r="AB171" s="85"/>
      <c r="AC171" s="85"/>
      <c r="AD171" s="85"/>
      <c r="AE171" s="85"/>
      <c r="AF171" s="85"/>
      <c r="AG171" s="85"/>
      <c r="AH171" s="85"/>
      <c r="AI171" s="85"/>
      <c r="AJ171" s="85"/>
      <c r="AK171" s="85"/>
    </row>
    <row r="172" spans="1:37" ht="18" customHeight="1">
      <c r="A172" s="82"/>
      <c r="B172" s="134" t="s">
        <v>487</v>
      </c>
      <c r="C172" s="134"/>
      <c r="G172" s="128"/>
      <c r="H172" s="128"/>
      <c r="I172" s="203" t="s">
        <v>266</v>
      </c>
      <c r="J172" s="122">
        <v>6</v>
      </c>
      <c r="K172" s="203"/>
      <c r="L172" s="122">
        <v>10</v>
      </c>
      <c r="M172" s="203"/>
      <c r="N172" s="122">
        <v>11</v>
      </c>
      <c r="O172" s="203"/>
      <c r="P172" s="122">
        <v>17</v>
      </c>
      <c r="Q172" s="203"/>
      <c r="R172" s="788">
        <v>11</v>
      </c>
      <c r="S172" s="141"/>
      <c r="T172" s="247"/>
      <c r="U172" s="85"/>
      <c r="V172" s="85"/>
      <c r="W172" s="85"/>
      <c r="X172" s="85"/>
      <c r="Y172" s="85"/>
      <c r="Z172" s="85"/>
      <c r="AA172" s="85"/>
      <c r="AB172" s="85"/>
      <c r="AC172" s="85"/>
      <c r="AD172" s="85"/>
      <c r="AE172" s="85"/>
      <c r="AF172" s="85"/>
      <c r="AG172" s="85"/>
      <c r="AH172" s="85"/>
      <c r="AI172" s="85"/>
      <c r="AJ172" s="85"/>
      <c r="AK172" s="85"/>
    </row>
    <row r="173" spans="1:37" ht="18" customHeight="1">
      <c r="A173" s="82"/>
      <c r="B173" s="134"/>
      <c r="C173" s="134"/>
      <c r="G173" s="128"/>
      <c r="H173" s="128"/>
      <c r="I173" s="134"/>
      <c r="J173" s="203"/>
      <c r="K173" s="203"/>
      <c r="L173" s="203"/>
      <c r="M173" s="203"/>
      <c r="N173" s="203"/>
      <c r="O173" s="122"/>
      <c r="P173" s="122"/>
      <c r="Q173" s="122"/>
      <c r="R173" s="789"/>
      <c r="S173" s="68"/>
      <c r="T173" s="247"/>
      <c r="U173" s="85"/>
      <c r="V173" s="85"/>
      <c r="W173" s="85"/>
      <c r="X173" s="85"/>
      <c r="Y173" s="85"/>
      <c r="Z173" s="85"/>
      <c r="AA173" s="85"/>
      <c r="AB173" s="85"/>
      <c r="AC173" s="85"/>
      <c r="AD173" s="85"/>
      <c r="AE173" s="85"/>
      <c r="AF173" s="85"/>
      <c r="AG173" s="85"/>
      <c r="AH173" s="85"/>
      <c r="AI173" s="85"/>
      <c r="AJ173" s="85"/>
      <c r="AK173" s="85"/>
    </row>
    <row r="174" spans="1:37" ht="18" customHeight="1">
      <c r="A174" s="82"/>
      <c r="B174" s="726" t="s">
        <v>567</v>
      </c>
      <c r="C174" s="726"/>
      <c r="D174" s="726"/>
      <c r="E174" s="726"/>
      <c r="F174" s="726"/>
      <c r="G174" s="726"/>
      <c r="H174" s="726"/>
      <c r="I174" s="726"/>
      <c r="J174" s="736"/>
      <c r="K174" s="736"/>
      <c r="L174" s="736"/>
      <c r="M174" s="736"/>
      <c r="N174" s="736"/>
      <c r="O174" s="736"/>
      <c r="P174" s="736"/>
      <c r="Q174" s="736"/>
      <c r="R174" s="787"/>
      <c r="S174" s="735"/>
      <c r="T174" s="247"/>
      <c r="U174" s="85"/>
      <c r="V174" s="85"/>
      <c r="W174" s="85"/>
      <c r="X174" s="85"/>
      <c r="Y174" s="85"/>
      <c r="Z174" s="85"/>
      <c r="AA174" s="85"/>
      <c r="AB174" s="85"/>
      <c r="AC174" s="85"/>
      <c r="AD174" s="85"/>
      <c r="AE174" s="85"/>
      <c r="AF174" s="85"/>
      <c r="AG174" s="85"/>
      <c r="AH174" s="85"/>
      <c r="AI174" s="85"/>
      <c r="AJ174" s="85"/>
      <c r="AK174" s="85"/>
    </row>
    <row r="175" spans="1:37" ht="18" customHeight="1">
      <c r="A175" s="82"/>
      <c r="B175" s="67" t="s">
        <v>486</v>
      </c>
      <c r="D175" s="254"/>
      <c r="E175" s="128"/>
      <c r="F175" s="128"/>
      <c r="G175" s="128"/>
      <c r="H175" s="128"/>
      <c r="I175" s="203" t="s">
        <v>266</v>
      </c>
      <c r="J175" s="122">
        <v>5</v>
      </c>
      <c r="K175" s="203"/>
      <c r="L175" s="122">
        <v>7</v>
      </c>
      <c r="M175" s="203"/>
      <c r="N175" s="122">
        <v>3</v>
      </c>
      <c r="O175" s="122"/>
      <c r="P175" s="122">
        <v>2</v>
      </c>
      <c r="Q175" s="122"/>
      <c r="R175" s="788">
        <v>4</v>
      </c>
      <c r="S175" s="68"/>
      <c r="T175" s="247"/>
      <c r="U175" s="85"/>
      <c r="V175" s="85"/>
      <c r="W175" s="85"/>
      <c r="X175" s="85"/>
      <c r="Y175" s="85"/>
      <c r="Z175" s="85"/>
      <c r="AA175" s="85"/>
      <c r="AB175" s="85"/>
      <c r="AC175" s="85"/>
      <c r="AD175" s="85"/>
      <c r="AE175" s="85"/>
      <c r="AF175" s="85"/>
      <c r="AG175" s="85"/>
      <c r="AH175" s="85"/>
      <c r="AI175" s="85"/>
      <c r="AJ175" s="85"/>
      <c r="AK175" s="85"/>
    </row>
    <row r="176" spans="1:37" ht="18" customHeight="1">
      <c r="A176" s="82"/>
      <c r="B176" s="131" t="s">
        <v>487</v>
      </c>
      <c r="C176" s="72"/>
      <c r="D176" s="72"/>
      <c r="E176" s="128"/>
      <c r="F176" s="128"/>
      <c r="G176" s="128"/>
      <c r="H176" s="128"/>
      <c r="I176" s="203" t="s">
        <v>266</v>
      </c>
      <c r="J176" s="90">
        <v>6</v>
      </c>
      <c r="K176" s="203"/>
      <c r="L176" s="90">
        <v>10</v>
      </c>
      <c r="M176" s="203"/>
      <c r="N176" s="90">
        <v>11</v>
      </c>
      <c r="O176" s="90"/>
      <c r="P176" s="90">
        <v>17</v>
      </c>
      <c r="Q176" s="90"/>
      <c r="R176" s="788">
        <v>11</v>
      </c>
      <c r="S176" s="140"/>
      <c r="T176" s="247"/>
      <c r="U176" s="85"/>
      <c r="V176" s="85"/>
      <c r="W176" s="85"/>
      <c r="X176" s="85"/>
      <c r="Y176" s="85"/>
      <c r="Z176" s="85"/>
      <c r="AA176" s="85"/>
      <c r="AB176" s="85"/>
      <c r="AC176" s="85"/>
      <c r="AD176" s="85"/>
      <c r="AE176" s="85"/>
      <c r="AF176" s="85"/>
      <c r="AG176" s="85"/>
      <c r="AH176" s="85"/>
      <c r="AI176" s="85"/>
      <c r="AJ176" s="85"/>
      <c r="AK176" s="85"/>
    </row>
    <row r="177" spans="1:37" ht="18" customHeight="1">
      <c r="A177" s="82"/>
      <c r="B177" s="131"/>
      <c r="C177" s="72"/>
      <c r="D177" s="72"/>
      <c r="E177" s="128"/>
      <c r="F177" s="128"/>
      <c r="G177" s="128"/>
      <c r="H177" s="128"/>
      <c r="I177" s="134"/>
      <c r="J177" s="90"/>
      <c r="K177" s="203"/>
      <c r="L177" s="90"/>
      <c r="M177" s="203"/>
      <c r="N177" s="90"/>
      <c r="O177" s="90"/>
      <c r="P177" s="90"/>
      <c r="Q177" s="90"/>
      <c r="R177" s="790"/>
      <c r="S177" s="140"/>
      <c r="T177" s="247"/>
      <c r="U177" s="85"/>
      <c r="V177" s="85"/>
      <c r="W177" s="85"/>
      <c r="X177" s="85"/>
      <c r="Y177" s="85"/>
      <c r="Z177" s="85"/>
      <c r="AA177" s="85"/>
      <c r="AB177" s="85"/>
      <c r="AC177" s="85"/>
      <c r="AD177" s="85"/>
      <c r="AE177" s="85"/>
      <c r="AF177" s="85"/>
      <c r="AG177" s="85"/>
      <c r="AH177" s="85"/>
      <c r="AI177" s="85"/>
      <c r="AJ177" s="85"/>
      <c r="AK177" s="85"/>
    </row>
    <row r="178" spans="1:37" ht="18" customHeight="1">
      <c r="A178" s="82"/>
      <c r="B178" s="726" t="s">
        <v>568</v>
      </c>
      <c r="C178" s="726"/>
      <c r="D178" s="726"/>
      <c r="E178" s="726"/>
      <c r="F178" s="726"/>
      <c r="G178" s="726"/>
      <c r="H178" s="726"/>
      <c r="I178" s="726"/>
      <c r="J178" s="736"/>
      <c r="K178" s="736"/>
      <c r="L178" s="736"/>
      <c r="M178" s="736"/>
      <c r="N178" s="736"/>
      <c r="O178" s="736"/>
      <c r="P178" s="736"/>
      <c r="Q178" s="736"/>
      <c r="R178" s="787"/>
      <c r="S178" s="735"/>
      <c r="T178" s="247"/>
      <c r="U178" s="85"/>
      <c r="V178" s="85"/>
      <c r="W178" s="85"/>
      <c r="X178" s="85"/>
      <c r="Y178" s="85"/>
      <c r="Z178" s="85"/>
      <c r="AA178" s="85"/>
      <c r="AB178" s="85"/>
      <c r="AC178" s="85"/>
      <c r="AD178" s="85"/>
      <c r="AE178" s="85"/>
      <c r="AF178" s="85"/>
      <c r="AG178" s="85"/>
      <c r="AH178" s="85"/>
      <c r="AI178" s="85"/>
      <c r="AJ178" s="85"/>
      <c r="AK178" s="85"/>
    </row>
    <row r="179" spans="1:37" ht="18" customHeight="1">
      <c r="A179" s="82"/>
      <c r="B179" s="67" t="s">
        <v>486</v>
      </c>
      <c r="E179" s="128"/>
      <c r="F179" s="128"/>
      <c r="G179" s="128"/>
      <c r="H179" s="128"/>
      <c r="I179" s="203" t="s">
        <v>266</v>
      </c>
      <c r="J179" s="122">
        <v>0</v>
      </c>
      <c r="K179" s="203"/>
      <c r="L179" s="122">
        <v>4</v>
      </c>
      <c r="M179" s="203"/>
      <c r="N179" s="122">
        <v>6</v>
      </c>
      <c r="O179" s="122"/>
      <c r="P179" s="122">
        <v>2</v>
      </c>
      <c r="Q179" s="122"/>
      <c r="R179" s="788">
        <v>2</v>
      </c>
      <c r="S179" s="68"/>
      <c r="T179" s="134"/>
      <c r="U179" s="85"/>
      <c r="V179" s="85"/>
      <c r="W179" s="85"/>
      <c r="X179" s="85"/>
      <c r="Y179" s="85"/>
      <c r="Z179" s="85"/>
      <c r="AA179" s="85"/>
      <c r="AB179" s="85"/>
      <c r="AC179" s="85"/>
      <c r="AD179" s="85"/>
      <c r="AE179" s="85"/>
      <c r="AF179" s="85"/>
      <c r="AG179" s="85"/>
      <c r="AH179" s="85"/>
      <c r="AI179" s="85"/>
      <c r="AJ179" s="85"/>
      <c r="AK179" s="85"/>
    </row>
    <row r="180" spans="1:37" ht="18" customHeight="1">
      <c r="A180" s="82"/>
      <c r="B180" s="67" t="s">
        <v>487</v>
      </c>
      <c r="E180" s="128"/>
      <c r="F180" s="128"/>
      <c r="G180" s="128"/>
      <c r="H180" s="128"/>
      <c r="I180" s="203" t="s">
        <v>266</v>
      </c>
      <c r="J180" s="122">
        <v>14</v>
      </c>
      <c r="K180" s="203"/>
      <c r="L180" s="122">
        <v>5</v>
      </c>
      <c r="M180" s="203"/>
      <c r="N180" s="122">
        <v>9</v>
      </c>
      <c r="O180" s="122"/>
      <c r="P180" s="122">
        <v>11</v>
      </c>
      <c r="Q180" s="122"/>
      <c r="R180" s="791">
        <v>16</v>
      </c>
      <c r="S180" s="68"/>
      <c r="T180" s="134"/>
      <c r="U180" s="100"/>
      <c r="V180" s="85"/>
      <c r="W180" s="85"/>
      <c r="X180" s="85"/>
      <c r="Y180" s="85"/>
      <c r="Z180" s="85"/>
      <c r="AA180" s="85"/>
      <c r="AB180" s="85"/>
      <c r="AC180" s="85"/>
      <c r="AD180" s="85"/>
      <c r="AE180" s="85"/>
      <c r="AF180" s="85"/>
      <c r="AG180" s="85"/>
      <c r="AH180" s="85"/>
      <c r="AI180" s="85"/>
      <c r="AJ180" s="85"/>
      <c r="AK180" s="85"/>
    </row>
    <row r="181" spans="1:37" ht="18" customHeight="1">
      <c r="A181" s="82"/>
      <c r="B181" s="199"/>
      <c r="C181" s="134"/>
      <c r="D181" s="72"/>
      <c r="E181" s="72"/>
      <c r="F181" s="72"/>
      <c r="G181" s="72"/>
      <c r="H181" s="72"/>
      <c r="I181" s="131"/>
      <c r="J181" s="90"/>
      <c r="K181" s="90"/>
      <c r="L181" s="90"/>
      <c r="M181" s="90"/>
      <c r="N181" s="90"/>
      <c r="O181" s="90"/>
      <c r="P181" s="90"/>
      <c r="Q181" s="90"/>
      <c r="R181" s="790"/>
      <c r="S181" s="140"/>
      <c r="T181" s="247"/>
      <c r="U181" s="85"/>
      <c r="V181" s="85"/>
      <c r="W181" s="85"/>
      <c r="X181" s="85"/>
      <c r="Y181" s="85"/>
      <c r="Z181" s="85"/>
      <c r="AA181" s="85"/>
      <c r="AB181" s="85"/>
      <c r="AC181" s="85"/>
      <c r="AD181" s="85"/>
      <c r="AE181" s="85"/>
      <c r="AF181" s="85"/>
      <c r="AG181" s="85"/>
      <c r="AH181" s="85"/>
      <c r="AI181" s="85"/>
      <c r="AJ181" s="85"/>
      <c r="AK181" s="85"/>
    </row>
    <row r="182" spans="1:37" ht="18" customHeight="1">
      <c r="A182" s="82"/>
      <c r="B182" s="726" t="s">
        <v>569</v>
      </c>
      <c r="C182" s="726"/>
      <c r="D182" s="726"/>
      <c r="E182" s="726"/>
      <c r="F182" s="726"/>
      <c r="G182" s="726"/>
      <c r="H182" s="726"/>
      <c r="I182" s="726"/>
      <c r="J182" s="736"/>
      <c r="K182" s="736"/>
      <c r="L182" s="736"/>
      <c r="M182" s="736"/>
      <c r="N182" s="736"/>
      <c r="O182" s="736"/>
      <c r="P182" s="736"/>
      <c r="Q182" s="736"/>
      <c r="R182" s="787"/>
      <c r="S182" s="735"/>
      <c r="T182" s="247"/>
      <c r="U182" s="85"/>
      <c r="V182" s="85"/>
      <c r="W182" s="85"/>
      <c r="X182" s="85"/>
      <c r="Y182" s="85"/>
      <c r="Z182" s="85"/>
      <c r="AA182" s="85"/>
      <c r="AB182" s="85"/>
      <c r="AC182" s="85"/>
      <c r="AD182" s="85"/>
      <c r="AE182" s="85"/>
      <c r="AF182" s="85"/>
      <c r="AG182" s="85"/>
      <c r="AH182" s="85"/>
      <c r="AI182" s="85"/>
      <c r="AJ182" s="85"/>
      <c r="AK182" s="85"/>
    </row>
    <row r="183" spans="1:37" ht="18" customHeight="1">
      <c r="A183" s="82"/>
      <c r="B183" s="134" t="s">
        <v>570</v>
      </c>
      <c r="C183" s="134"/>
      <c r="I183" s="122" t="s">
        <v>51</v>
      </c>
      <c r="J183" s="856">
        <v>100</v>
      </c>
      <c r="K183" s="203"/>
      <c r="L183" s="856">
        <v>100</v>
      </c>
      <c r="M183" s="203"/>
      <c r="N183" s="856">
        <v>100</v>
      </c>
      <c r="O183" s="203"/>
      <c r="P183" s="856">
        <v>100</v>
      </c>
      <c r="Q183" s="203"/>
      <c r="R183" s="856">
        <v>100</v>
      </c>
      <c r="S183" s="141"/>
      <c r="T183" s="247"/>
      <c r="U183" s="85"/>
      <c r="V183" s="85"/>
      <c r="W183" s="85"/>
      <c r="X183" s="85"/>
      <c r="Y183" s="85"/>
      <c r="Z183" s="85"/>
      <c r="AA183" s="85"/>
      <c r="AB183" s="85"/>
      <c r="AC183" s="85"/>
      <c r="AD183" s="85"/>
      <c r="AE183" s="85"/>
      <c r="AF183" s="85"/>
      <c r="AG183" s="85"/>
      <c r="AH183" s="85"/>
      <c r="AI183" s="85"/>
      <c r="AJ183" s="85"/>
      <c r="AK183" s="85"/>
    </row>
    <row r="184" spans="1:37" ht="18" customHeight="1">
      <c r="A184" s="82"/>
      <c r="B184" s="134" t="s">
        <v>569</v>
      </c>
      <c r="C184" s="134"/>
      <c r="I184" s="122" t="s">
        <v>51</v>
      </c>
      <c r="J184" s="856">
        <v>88</v>
      </c>
      <c r="K184" s="792"/>
      <c r="L184" s="856">
        <v>81.818181818181827</v>
      </c>
      <c r="M184" s="792"/>
      <c r="N184" s="856">
        <v>88.235294117647058</v>
      </c>
      <c r="O184" s="203"/>
      <c r="P184" s="856">
        <v>92.857142857142861</v>
      </c>
      <c r="Q184" s="203"/>
      <c r="R184" s="856">
        <f>(+(R180+R179)/(P175+P176))*100</f>
        <v>94.73684210526315</v>
      </c>
      <c r="S184" s="141"/>
      <c r="T184" s="257"/>
      <c r="U184" s="85"/>
      <c r="V184" s="85"/>
      <c r="W184" s="85"/>
      <c r="X184" s="85"/>
      <c r="Y184" s="85"/>
      <c r="Z184" s="85"/>
      <c r="AA184" s="85"/>
      <c r="AB184" s="85"/>
      <c r="AC184" s="85"/>
      <c r="AD184" s="85"/>
      <c r="AE184" s="85"/>
      <c r="AF184" s="85"/>
      <c r="AG184" s="85"/>
      <c r="AH184" s="85"/>
      <c r="AI184" s="85"/>
      <c r="AJ184" s="85"/>
      <c r="AK184" s="85"/>
    </row>
    <row r="185" spans="1:37" ht="18" customHeight="1">
      <c r="A185" s="82"/>
      <c r="B185" s="148"/>
      <c r="C185" s="137"/>
      <c r="D185" s="255"/>
      <c r="E185" s="255"/>
      <c r="F185" s="255"/>
      <c r="G185" s="255"/>
      <c r="H185" s="255"/>
      <c r="I185" s="138"/>
      <c r="J185" s="139"/>
      <c r="K185" s="256"/>
      <c r="L185" s="139"/>
      <c r="M185" s="256"/>
      <c r="N185" s="139"/>
      <c r="O185" s="256"/>
      <c r="P185" s="134"/>
      <c r="Q185" s="85"/>
      <c r="R185" s="85"/>
      <c r="S185" s="85"/>
      <c r="T185" s="85"/>
      <c r="U185" s="85"/>
      <c r="V185" s="85"/>
      <c r="W185" s="85"/>
      <c r="X185" s="85"/>
      <c r="Y185" s="85"/>
      <c r="Z185" s="85"/>
      <c r="AA185" s="85"/>
      <c r="AB185" s="85"/>
      <c r="AC185" s="85"/>
      <c r="AD185" s="85"/>
      <c r="AE185" s="85"/>
      <c r="AF185" s="85"/>
      <c r="AG185" s="85"/>
    </row>
    <row r="186" spans="1:37" ht="18" customHeight="1">
      <c r="A186" s="82"/>
      <c r="B186" s="258" t="s">
        <v>571</v>
      </c>
      <c r="C186" s="259"/>
      <c r="D186" s="260"/>
      <c r="E186" s="260"/>
      <c r="F186" s="260"/>
      <c r="G186" s="260"/>
      <c r="H186" s="260"/>
      <c r="I186" s="261"/>
      <c r="J186" s="262"/>
      <c r="K186" s="262"/>
      <c r="L186" s="262"/>
      <c r="M186" s="262"/>
      <c r="N186" s="262"/>
      <c r="O186" s="262"/>
      <c r="P186" s="262"/>
      <c r="Q186" s="262"/>
      <c r="R186" s="262"/>
      <c r="S186" s="262"/>
      <c r="T186" s="85"/>
      <c r="U186" s="85"/>
      <c r="V186" s="85"/>
      <c r="W186" s="85"/>
      <c r="X186" s="85"/>
      <c r="Y186" s="85"/>
      <c r="Z186" s="85"/>
      <c r="AA186" s="85"/>
      <c r="AB186" s="85"/>
      <c r="AC186" s="85"/>
      <c r="AD186" s="85"/>
      <c r="AE186" s="85"/>
      <c r="AF186" s="85"/>
      <c r="AG186" s="85"/>
    </row>
    <row r="187" spans="1:37" s="53" customFormat="1" ht="18" customHeight="1">
      <c r="A187" s="474"/>
      <c r="B187" s="793"/>
      <c r="C187" s="794"/>
      <c r="D187" s="795"/>
      <c r="E187" s="795"/>
      <c r="F187" s="795"/>
      <c r="G187" s="795"/>
      <c r="H187" s="795"/>
      <c r="I187" s="796"/>
      <c r="J187" s="797"/>
      <c r="K187" s="797"/>
      <c r="L187" s="797"/>
      <c r="M187" s="797"/>
      <c r="N187" s="797"/>
      <c r="O187" s="797"/>
      <c r="P187" s="157"/>
      <c r="Q187" s="463"/>
      <c r="R187" s="463"/>
      <c r="S187" s="463"/>
      <c r="T187" s="463"/>
      <c r="U187" s="463"/>
      <c r="V187" s="463"/>
      <c r="W187" s="463"/>
      <c r="X187" s="463"/>
      <c r="Y187" s="463"/>
      <c r="Z187" s="463"/>
      <c r="AA187" s="463"/>
      <c r="AB187" s="463"/>
      <c r="AC187" s="463"/>
      <c r="AD187" s="463"/>
      <c r="AE187" s="463"/>
      <c r="AF187" s="463"/>
      <c r="AG187" s="463"/>
    </row>
    <row r="188" spans="1:37" ht="18" customHeight="1">
      <c r="A188" s="82"/>
      <c r="B188" s="645" t="s">
        <v>572</v>
      </c>
      <c r="C188" s="645"/>
      <c r="D188" s="556"/>
      <c r="E188" s="556"/>
      <c r="F188" s="556"/>
      <c r="G188" s="556"/>
      <c r="H188" s="556"/>
      <c r="I188" s="645"/>
      <c r="J188" s="667"/>
      <c r="K188" s="773"/>
      <c r="L188" s="667"/>
      <c r="M188" s="773"/>
      <c r="N188" s="667"/>
      <c r="O188" s="773"/>
      <c r="P188" s="667"/>
      <c r="Q188" s="773"/>
      <c r="R188" s="648"/>
      <c r="S188" s="786"/>
      <c r="T188" s="134"/>
      <c r="U188" s="85"/>
      <c r="V188" s="85"/>
      <c r="W188" s="85"/>
      <c r="X188" s="85"/>
      <c r="Y188" s="85"/>
      <c r="Z188" s="85"/>
      <c r="AA188" s="85"/>
      <c r="AB188" s="85"/>
      <c r="AC188" s="85"/>
      <c r="AD188" s="85"/>
      <c r="AE188" s="85"/>
      <c r="AF188" s="85"/>
      <c r="AG188" s="85"/>
      <c r="AH188" s="85"/>
      <c r="AI188" s="85"/>
      <c r="AJ188" s="85"/>
      <c r="AK188" s="85"/>
    </row>
    <row r="189" spans="1:37" ht="18" customHeight="1">
      <c r="A189" s="82"/>
      <c r="B189" s="134" t="s">
        <v>573</v>
      </c>
      <c r="C189" s="134"/>
      <c r="I189" s="122" t="s">
        <v>51</v>
      </c>
      <c r="J189" s="855">
        <v>100</v>
      </c>
      <c r="K189" s="203"/>
      <c r="L189" s="855">
        <v>100</v>
      </c>
      <c r="M189" s="203"/>
      <c r="N189" s="855">
        <v>100</v>
      </c>
      <c r="O189" s="203"/>
      <c r="P189" s="855">
        <v>97.916666666666657</v>
      </c>
      <c r="Q189" s="203"/>
      <c r="R189" s="855">
        <v>98.458904109589042</v>
      </c>
      <c r="S189" s="263"/>
      <c r="T189" s="264"/>
      <c r="U189" s="85"/>
      <c r="V189" s="85"/>
      <c r="W189" s="85"/>
      <c r="X189" s="85"/>
      <c r="Y189" s="85"/>
      <c r="Z189" s="85"/>
      <c r="AA189" s="85"/>
      <c r="AB189" s="85"/>
      <c r="AC189" s="85"/>
      <c r="AD189" s="85"/>
      <c r="AE189" s="85"/>
      <c r="AF189" s="85"/>
      <c r="AG189" s="85"/>
      <c r="AH189" s="85"/>
      <c r="AI189" s="85"/>
      <c r="AJ189" s="85"/>
      <c r="AK189" s="85"/>
    </row>
    <row r="190" spans="1:37" ht="18" customHeight="1">
      <c r="A190" s="82"/>
      <c r="B190" s="134"/>
      <c r="C190" s="134"/>
      <c r="I190" s="122"/>
      <c r="J190" s="472"/>
      <c r="K190" s="203"/>
      <c r="L190" s="472"/>
      <c r="M190" s="203"/>
      <c r="N190" s="801"/>
      <c r="O190" s="203"/>
      <c r="P190" s="801"/>
      <c r="Q190" s="203"/>
      <c r="R190" s="770"/>
      <c r="S190" s="263"/>
      <c r="T190" s="264"/>
      <c r="U190" s="85"/>
      <c r="V190" s="85"/>
      <c r="W190" s="85"/>
      <c r="X190" s="85"/>
      <c r="Y190" s="85"/>
      <c r="Z190" s="85"/>
      <c r="AA190" s="85"/>
      <c r="AB190" s="85"/>
      <c r="AC190" s="85"/>
      <c r="AD190" s="85"/>
      <c r="AE190" s="85"/>
      <c r="AF190" s="85"/>
      <c r="AG190" s="85"/>
      <c r="AH190" s="85"/>
      <c r="AI190" s="85"/>
      <c r="AJ190" s="85"/>
      <c r="AK190" s="85"/>
    </row>
    <row r="191" spans="1:37" ht="18" customHeight="1">
      <c r="A191" s="82"/>
      <c r="B191" s="748" t="s">
        <v>574</v>
      </c>
      <c r="C191" s="748"/>
      <c r="D191" s="557"/>
      <c r="E191" s="557"/>
      <c r="F191" s="557"/>
      <c r="G191" s="557"/>
      <c r="H191" s="557"/>
      <c r="I191" s="722"/>
      <c r="J191" s="722"/>
      <c r="K191" s="773"/>
      <c r="L191" s="722"/>
      <c r="M191" s="773"/>
      <c r="N191" s="802"/>
      <c r="O191" s="773"/>
      <c r="P191" s="802"/>
      <c r="Q191" s="773"/>
      <c r="R191" s="802"/>
      <c r="S191" s="786"/>
      <c r="T191" s="160"/>
      <c r="U191" s="85"/>
      <c r="V191" s="85"/>
      <c r="W191" s="85"/>
      <c r="X191" s="85"/>
      <c r="Y191" s="85"/>
      <c r="Z191" s="85"/>
      <c r="AA191" s="85"/>
      <c r="AB191" s="85"/>
      <c r="AC191" s="85"/>
      <c r="AD191" s="85"/>
      <c r="AE191" s="85"/>
      <c r="AF191" s="85"/>
      <c r="AG191" s="85"/>
      <c r="AH191" s="85"/>
      <c r="AI191" s="85"/>
      <c r="AJ191" s="85"/>
      <c r="AK191" s="85"/>
    </row>
    <row r="192" spans="1:37" ht="18" customHeight="1">
      <c r="A192" s="82"/>
      <c r="B192" s="134" t="s">
        <v>486</v>
      </c>
      <c r="C192" s="134"/>
      <c r="I192" s="122" t="s">
        <v>51</v>
      </c>
      <c r="J192" s="855">
        <v>91</v>
      </c>
      <c r="K192" s="203"/>
      <c r="L192" s="855">
        <v>93</v>
      </c>
      <c r="M192" s="203"/>
      <c r="N192" s="855">
        <v>100</v>
      </c>
      <c r="O192" s="203"/>
      <c r="P192" s="855">
        <v>100</v>
      </c>
      <c r="Q192" s="203"/>
      <c r="R192" s="855">
        <v>100</v>
      </c>
      <c r="S192" s="141"/>
      <c r="T192" s="265"/>
      <c r="U192" s="85"/>
      <c r="V192" s="85"/>
      <c r="W192" s="85"/>
      <c r="X192" s="85"/>
      <c r="Y192" s="85"/>
      <c r="Z192" s="85"/>
      <c r="AA192" s="85"/>
      <c r="AB192" s="85"/>
      <c r="AC192" s="85"/>
      <c r="AD192" s="85"/>
      <c r="AE192" s="85"/>
      <c r="AF192" s="85"/>
      <c r="AG192" s="85"/>
      <c r="AH192" s="85"/>
      <c r="AI192" s="85"/>
      <c r="AJ192" s="85"/>
      <c r="AK192" s="85"/>
    </row>
    <row r="193" spans="1:37" ht="18" customHeight="1">
      <c r="A193" s="82"/>
      <c r="B193" s="134" t="s">
        <v>487</v>
      </c>
      <c r="C193" s="134"/>
      <c r="I193" s="122" t="s">
        <v>51</v>
      </c>
      <c r="J193" s="855">
        <v>73</v>
      </c>
      <c r="K193" s="203"/>
      <c r="L193" s="855">
        <v>74</v>
      </c>
      <c r="M193" s="203"/>
      <c r="N193" s="855">
        <v>100</v>
      </c>
      <c r="O193" s="203"/>
      <c r="P193" s="855">
        <v>97.25</v>
      </c>
      <c r="Q193" s="203"/>
      <c r="R193" s="855">
        <v>97.949886104783602</v>
      </c>
      <c r="S193" s="263"/>
      <c r="T193" s="265"/>
      <c r="U193" s="85"/>
      <c r="V193" s="85"/>
      <c r="W193" s="85"/>
      <c r="X193" s="85"/>
      <c r="Y193" s="85"/>
      <c r="Z193" s="85"/>
      <c r="AA193" s="85"/>
      <c r="AB193" s="85"/>
      <c r="AC193" s="85"/>
      <c r="AD193" s="85"/>
      <c r="AE193" s="85"/>
      <c r="AF193" s="85"/>
      <c r="AG193" s="85"/>
      <c r="AH193" s="85"/>
      <c r="AI193" s="85"/>
      <c r="AJ193" s="85"/>
      <c r="AK193" s="85"/>
    </row>
    <row r="194" spans="1:37" ht="18" customHeight="1">
      <c r="A194" s="82"/>
      <c r="B194" s="134"/>
      <c r="C194" s="134"/>
      <c r="I194" s="122"/>
      <c r="J194" s="472"/>
      <c r="K194" s="203"/>
      <c r="L194" s="472"/>
      <c r="M194" s="203"/>
      <c r="N194" s="801"/>
      <c r="O194" s="203"/>
      <c r="P194" s="801"/>
      <c r="Q194" s="203"/>
      <c r="R194" s="770"/>
      <c r="S194" s="263"/>
      <c r="T194" s="265"/>
      <c r="U194" s="85"/>
      <c r="V194" s="85"/>
      <c r="W194" s="85"/>
      <c r="X194" s="85"/>
      <c r="Y194" s="85"/>
      <c r="Z194" s="85"/>
      <c r="AA194" s="85"/>
      <c r="AB194" s="85"/>
      <c r="AC194" s="85"/>
      <c r="AD194" s="85"/>
      <c r="AE194" s="85"/>
      <c r="AF194" s="85"/>
      <c r="AG194" s="85"/>
      <c r="AH194" s="85"/>
      <c r="AI194" s="85"/>
      <c r="AJ194" s="85"/>
      <c r="AK194" s="85"/>
    </row>
    <row r="195" spans="1:37" ht="18" customHeight="1">
      <c r="A195" s="82"/>
      <c r="B195" s="748" t="s">
        <v>575</v>
      </c>
      <c r="C195" s="748"/>
      <c r="D195" s="557"/>
      <c r="E195" s="557"/>
      <c r="F195" s="557"/>
      <c r="G195" s="557"/>
      <c r="H195" s="557"/>
      <c r="I195" s="722"/>
      <c r="J195" s="722"/>
      <c r="K195" s="722"/>
      <c r="L195" s="722"/>
      <c r="M195" s="722"/>
      <c r="N195" s="722"/>
      <c r="O195" s="722"/>
      <c r="P195" s="722"/>
      <c r="Q195" s="722"/>
      <c r="R195" s="722"/>
      <c r="S195" s="559"/>
      <c r="T195" s="134"/>
      <c r="U195" s="85"/>
      <c r="V195" s="85"/>
      <c r="W195" s="85"/>
      <c r="X195" s="85"/>
      <c r="Y195" s="85"/>
      <c r="Z195" s="85"/>
      <c r="AA195" s="85"/>
      <c r="AB195" s="85"/>
      <c r="AC195" s="85"/>
      <c r="AD195" s="85"/>
      <c r="AE195" s="85"/>
      <c r="AF195" s="85"/>
      <c r="AG195" s="85"/>
      <c r="AH195" s="85"/>
      <c r="AI195" s="85"/>
      <c r="AJ195" s="85"/>
      <c r="AK195" s="85"/>
    </row>
    <row r="196" spans="1:37" ht="18" customHeight="1">
      <c r="A196" s="82"/>
      <c r="B196" s="134" t="s">
        <v>525</v>
      </c>
      <c r="C196" s="134"/>
      <c r="I196" s="122" t="s">
        <v>51</v>
      </c>
      <c r="J196" s="855">
        <v>100</v>
      </c>
      <c r="K196" s="122"/>
      <c r="L196" s="855">
        <v>100</v>
      </c>
      <c r="M196" s="122"/>
      <c r="N196" s="855">
        <v>100</v>
      </c>
      <c r="O196" s="122"/>
      <c r="P196" s="855">
        <v>100</v>
      </c>
      <c r="Q196" s="122"/>
      <c r="R196" s="855">
        <v>100</v>
      </c>
      <c r="S196" s="68"/>
      <c r="T196" s="266"/>
      <c r="U196" s="267"/>
      <c r="V196" s="85"/>
      <c r="W196" s="85"/>
      <c r="X196" s="85"/>
      <c r="Y196" s="85"/>
      <c r="Z196" s="85"/>
      <c r="AA196" s="85"/>
      <c r="AB196" s="85"/>
      <c r="AC196" s="85"/>
      <c r="AD196" s="85"/>
      <c r="AE196" s="85"/>
      <c r="AF196" s="85"/>
      <c r="AG196" s="85"/>
      <c r="AH196" s="85"/>
      <c r="AI196" s="85"/>
      <c r="AJ196" s="85"/>
      <c r="AK196" s="85"/>
    </row>
    <row r="197" spans="1:37" ht="18" customHeight="1">
      <c r="A197" s="82"/>
      <c r="B197" s="134" t="s">
        <v>576</v>
      </c>
      <c r="C197" s="134"/>
      <c r="I197" s="122" t="s">
        <v>51</v>
      </c>
      <c r="J197" s="855">
        <v>100</v>
      </c>
      <c r="K197" s="122"/>
      <c r="L197" s="855">
        <v>100</v>
      </c>
      <c r="M197" s="122"/>
      <c r="N197" s="855">
        <v>100</v>
      </c>
      <c r="O197" s="122"/>
      <c r="P197" s="855">
        <v>100</v>
      </c>
      <c r="Q197" s="122"/>
      <c r="R197" s="855">
        <v>100</v>
      </c>
      <c r="S197" s="68"/>
      <c r="T197" s="266"/>
      <c r="U197" s="267"/>
      <c r="V197" s="85"/>
      <c r="W197" s="85"/>
      <c r="X197" s="85"/>
      <c r="Y197" s="85"/>
      <c r="Z197" s="85"/>
      <c r="AA197" s="85"/>
      <c r="AB197" s="85"/>
      <c r="AC197" s="85"/>
      <c r="AD197" s="85"/>
      <c r="AE197" s="85"/>
      <c r="AF197" s="85"/>
      <c r="AG197" s="85"/>
      <c r="AH197" s="85"/>
      <c r="AI197" s="85"/>
      <c r="AJ197" s="85"/>
      <c r="AK197" s="85"/>
    </row>
    <row r="198" spans="1:37" ht="18" customHeight="1">
      <c r="A198" s="82"/>
      <c r="B198" s="134" t="s">
        <v>577</v>
      </c>
      <c r="C198" s="134"/>
      <c r="I198" s="122" t="s">
        <v>51</v>
      </c>
      <c r="J198" s="855">
        <v>100</v>
      </c>
      <c r="K198" s="122"/>
      <c r="L198" s="855">
        <v>100</v>
      </c>
      <c r="M198" s="122"/>
      <c r="N198" s="855">
        <v>100</v>
      </c>
      <c r="O198" s="122"/>
      <c r="P198" s="855">
        <v>100</v>
      </c>
      <c r="Q198" s="122"/>
      <c r="R198" s="855">
        <v>100</v>
      </c>
      <c r="S198" s="68"/>
      <c r="T198" s="266"/>
      <c r="U198" s="267"/>
      <c r="V198" s="85"/>
      <c r="W198" s="268"/>
      <c r="X198" s="268"/>
      <c r="Y198" s="268"/>
      <c r="Z198" s="268"/>
      <c r="AA198" s="268"/>
      <c r="AB198" s="268"/>
      <c r="AC198" s="85"/>
      <c r="AD198" s="85"/>
      <c r="AE198" s="85"/>
      <c r="AF198" s="85"/>
      <c r="AG198" s="85"/>
      <c r="AH198" s="85"/>
      <c r="AI198" s="85"/>
      <c r="AJ198" s="85"/>
      <c r="AK198" s="85"/>
    </row>
    <row r="199" spans="1:37" ht="18" customHeight="1">
      <c r="A199" s="82"/>
      <c r="B199" s="134" t="s">
        <v>578</v>
      </c>
      <c r="C199" s="134"/>
      <c r="I199" s="122" t="s">
        <v>51</v>
      </c>
      <c r="J199" s="855">
        <v>100</v>
      </c>
      <c r="K199" s="122"/>
      <c r="L199" s="855">
        <v>100</v>
      </c>
      <c r="M199" s="122"/>
      <c r="N199" s="855">
        <v>100</v>
      </c>
      <c r="O199" s="122"/>
      <c r="P199" s="855">
        <v>99.019607843137265</v>
      </c>
      <c r="Q199" s="122"/>
      <c r="R199" s="855">
        <v>100</v>
      </c>
      <c r="S199" s="68"/>
      <c r="T199" s="266"/>
      <c r="U199" s="267"/>
      <c r="V199" s="85"/>
      <c r="W199" s="85"/>
      <c r="X199" s="85"/>
      <c r="Y199" s="85"/>
      <c r="Z199" s="85"/>
      <c r="AA199" s="85"/>
      <c r="AB199" s="85"/>
      <c r="AC199" s="85"/>
      <c r="AD199" s="85"/>
      <c r="AE199" s="85"/>
      <c r="AF199" s="85"/>
      <c r="AG199" s="85"/>
      <c r="AH199" s="85"/>
      <c r="AI199" s="85"/>
      <c r="AJ199" s="85"/>
      <c r="AK199" s="85"/>
    </row>
    <row r="200" spans="1:37" ht="18" customHeight="1">
      <c r="A200" s="82"/>
      <c r="B200" s="134" t="s">
        <v>529</v>
      </c>
      <c r="C200" s="134"/>
      <c r="I200" s="122" t="s">
        <v>51</v>
      </c>
      <c r="J200" s="855">
        <v>100</v>
      </c>
      <c r="K200" s="122"/>
      <c r="L200" s="855">
        <v>100</v>
      </c>
      <c r="M200" s="122"/>
      <c r="N200" s="855">
        <v>100</v>
      </c>
      <c r="O200" s="122"/>
      <c r="P200" s="855">
        <v>100</v>
      </c>
      <c r="Q200" s="122"/>
      <c r="R200" s="855">
        <v>100</v>
      </c>
      <c r="S200" s="68"/>
      <c r="T200" s="266"/>
      <c r="U200" s="267"/>
      <c r="V200" s="85"/>
      <c r="W200" s="85"/>
      <c r="X200" s="85"/>
      <c r="Y200" s="85"/>
      <c r="Z200" s="85"/>
      <c r="AA200" s="85"/>
      <c r="AB200" s="85"/>
      <c r="AC200" s="85"/>
      <c r="AD200" s="85"/>
      <c r="AE200" s="85"/>
      <c r="AF200" s="85"/>
      <c r="AG200" s="85"/>
      <c r="AH200" s="85"/>
      <c r="AI200" s="85"/>
      <c r="AJ200" s="85"/>
      <c r="AK200" s="85"/>
    </row>
    <row r="201" spans="1:37" ht="18" customHeight="1">
      <c r="A201" s="82"/>
      <c r="B201" s="134" t="s">
        <v>579</v>
      </c>
      <c r="C201" s="134"/>
      <c r="I201" s="122" t="s">
        <v>51</v>
      </c>
      <c r="J201" s="855">
        <v>0</v>
      </c>
      <c r="K201" s="122"/>
      <c r="L201" s="855">
        <v>0</v>
      </c>
      <c r="M201" s="122"/>
      <c r="N201" s="855">
        <v>0</v>
      </c>
      <c r="O201" s="792"/>
      <c r="P201" s="855">
        <v>94.857142857142861</v>
      </c>
      <c r="Q201" s="122"/>
      <c r="R201" s="855">
        <v>96.464646464646464</v>
      </c>
      <c r="S201" s="269"/>
      <c r="T201" s="266"/>
      <c r="U201" s="267"/>
      <c r="V201" s="85"/>
      <c r="W201" s="85"/>
      <c r="X201" s="85"/>
      <c r="Y201" s="85"/>
      <c r="Z201" s="85"/>
      <c r="AA201" s="85"/>
      <c r="AB201" s="85"/>
      <c r="AC201" s="85"/>
      <c r="AD201" s="85"/>
      <c r="AE201" s="85"/>
      <c r="AF201" s="85"/>
      <c r="AG201" s="85"/>
      <c r="AH201" s="85"/>
      <c r="AI201" s="85"/>
      <c r="AJ201" s="85"/>
      <c r="AK201" s="85"/>
    </row>
    <row r="202" spans="1:37" ht="18" customHeight="1">
      <c r="A202" s="82"/>
      <c r="C202" s="134"/>
      <c r="I202" s="122"/>
      <c r="J202" s="122"/>
      <c r="K202" s="122"/>
      <c r="L202" s="122"/>
      <c r="M202" s="122"/>
      <c r="N202" s="803"/>
      <c r="O202" s="803"/>
      <c r="P202" s="803"/>
      <c r="Q202" s="803"/>
      <c r="R202" s="803"/>
      <c r="S202" s="270"/>
      <c r="T202" s="266"/>
      <c r="U202" s="85"/>
      <c r="V202" s="85"/>
      <c r="W202" s="85"/>
      <c r="X202" s="85"/>
      <c r="Y202" s="85"/>
      <c r="Z202" s="85"/>
      <c r="AA202" s="85"/>
      <c r="AB202" s="85"/>
      <c r="AC202" s="85"/>
      <c r="AD202" s="85"/>
      <c r="AE202" s="85"/>
      <c r="AF202" s="85"/>
      <c r="AG202" s="85"/>
      <c r="AH202" s="85"/>
      <c r="AI202" s="85"/>
      <c r="AJ202" s="85"/>
      <c r="AK202" s="85"/>
    </row>
    <row r="203" spans="1:37" ht="18" customHeight="1">
      <c r="A203" s="82"/>
      <c r="B203" s="799" t="s">
        <v>580</v>
      </c>
      <c r="C203" s="799"/>
      <c r="D203" s="598"/>
      <c r="E203" s="598"/>
      <c r="F203" s="598"/>
      <c r="G203" s="598"/>
      <c r="H203" s="598"/>
      <c r="I203" s="616"/>
      <c r="J203" s="591"/>
      <c r="K203" s="591"/>
      <c r="L203" s="591"/>
      <c r="M203" s="591"/>
      <c r="N203" s="591"/>
      <c r="O203" s="591"/>
      <c r="P203" s="591"/>
      <c r="Q203" s="591"/>
      <c r="R203" s="591"/>
      <c r="S203" s="800"/>
      <c r="T203" s="266"/>
      <c r="U203" s="85"/>
      <c r="V203" s="85"/>
      <c r="W203" s="85"/>
      <c r="X203" s="85"/>
      <c r="Y203" s="85"/>
      <c r="Z203" s="85"/>
      <c r="AA203" s="85"/>
      <c r="AB203" s="85"/>
      <c r="AC203" s="85"/>
      <c r="AD203" s="85"/>
      <c r="AE203" s="85"/>
      <c r="AF203" s="85"/>
      <c r="AG203" s="85"/>
      <c r="AH203" s="85"/>
      <c r="AI203" s="85"/>
      <c r="AJ203" s="85"/>
      <c r="AK203" s="85"/>
    </row>
    <row r="204" spans="1:37" ht="18" customHeight="1">
      <c r="A204" s="82"/>
      <c r="B204" s="134" t="s">
        <v>581</v>
      </c>
      <c r="C204" s="134"/>
      <c r="I204" s="122" t="s">
        <v>51</v>
      </c>
      <c r="J204" s="855">
        <v>100</v>
      </c>
      <c r="K204" s="122"/>
      <c r="L204" s="855">
        <v>100</v>
      </c>
      <c r="M204" s="122"/>
      <c r="N204" s="855">
        <v>100</v>
      </c>
      <c r="O204" s="122"/>
      <c r="P204" s="855">
        <v>97.916666666666657</v>
      </c>
      <c r="Q204" s="122"/>
      <c r="R204" s="855">
        <v>98.458904109589042</v>
      </c>
      <c r="S204" s="269"/>
      <c r="T204" s="271"/>
      <c r="U204" s="1092"/>
      <c r="V204" s="1092"/>
      <c r="W204" s="1092"/>
      <c r="X204" s="1092"/>
      <c r="Y204" s="1092"/>
      <c r="Z204" s="1092"/>
      <c r="AA204" s="1093"/>
      <c r="AB204" s="1093"/>
      <c r="AC204" s="1093"/>
      <c r="AD204" s="85"/>
      <c r="AE204" s="85"/>
      <c r="AF204" s="85"/>
      <c r="AG204" s="85"/>
      <c r="AH204" s="85"/>
      <c r="AI204" s="85"/>
      <c r="AJ204" s="85"/>
      <c r="AK204" s="85"/>
    </row>
    <row r="205" spans="1:37" ht="18" customHeight="1">
      <c r="A205" s="82"/>
      <c r="B205" s="134" t="s">
        <v>582</v>
      </c>
      <c r="C205" s="134"/>
      <c r="I205" s="122" t="s">
        <v>51</v>
      </c>
      <c r="J205" s="855">
        <v>25</v>
      </c>
      <c r="K205" s="472"/>
      <c r="L205" s="855">
        <v>25</v>
      </c>
      <c r="M205" s="122"/>
      <c r="N205" s="855">
        <v>25</v>
      </c>
      <c r="O205" s="122"/>
      <c r="P205" s="855">
        <v>25</v>
      </c>
      <c r="Q205" s="122"/>
      <c r="R205" s="855">
        <v>20</v>
      </c>
      <c r="S205" s="68"/>
      <c r="T205" s="271"/>
      <c r="U205" s="1092"/>
      <c r="V205" s="1092"/>
      <c r="W205" s="1092"/>
      <c r="X205" s="1092"/>
      <c r="Y205" s="1092"/>
      <c r="Z205" s="1092"/>
      <c r="AA205" s="1093"/>
      <c r="AB205" s="1093"/>
      <c r="AC205" s="1093"/>
      <c r="AD205" s="85"/>
      <c r="AE205" s="85"/>
      <c r="AF205" s="85"/>
      <c r="AG205" s="85"/>
      <c r="AH205" s="85"/>
      <c r="AI205" s="85"/>
      <c r="AJ205" s="85"/>
      <c r="AK205" s="85"/>
    </row>
    <row r="206" spans="1:37" ht="18" customHeight="1">
      <c r="A206" s="82"/>
      <c r="B206" s="134" t="s">
        <v>583</v>
      </c>
      <c r="C206" s="134"/>
      <c r="I206" s="122" t="s">
        <v>51</v>
      </c>
      <c r="J206" s="122" t="s">
        <v>22</v>
      </c>
      <c r="K206" s="122"/>
      <c r="L206" s="855">
        <v>23.357664233576642</v>
      </c>
      <c r="M206" s="122"/>
      <c r="N206" s="855">
        <v>21.50537634408602</v>
      </c>
      <c r="O206" s="122"/>
      <c r="P206" s="855">
        <v>24.468085106382979</v>
      </c>
      <c r="Q206" s="122"/>
      <c r="R206" s="855">
        <v>29.166666666666668</v>
      </c>
      <c r="S206" s="269"/>
      <c r="T206" s="44"/>
      <c r="U206" s="1092"/>
      <c r="V206" s="1092"/>
      <c r="W206" s="1092"/>
      <c r="X206" s="1092"/>
      <c r="Y206" s="1092"/>
      <c r="Z206" s="1092"/>
      <c r="AA206" s="1093"/>
      <c r="AB206" s="1093"/>
      <c r="AC206" s="1093"/>
      <c r="AD206" s="85"/>
      <c r="AE206" s="85"/>
      <c r="AF206" s="85"/>
      <c r="AG206" s="85"/>
      <c r="AH206" s="85"/>
      <c r="AI206" s="85"/>
      <c r="AJ206" s="85"/>
      <c r="AK206" s="85"/>
    </row>
    <row r="207" spans="1:37" ht="18" customHeight="1">
      <c r="A207" s="82"/>
      <c r="B207" s="134"/>
      <c r="C207" s="134"/>
      <c r="I207" s="122"/>
      <c r="J207" s="122"/>
      <c r="K207" s="122"/>
      <c r="L207" s="801"/>
      <c r="M207" s="122"/>
      <c r="N207" s="472"/>
      <c r="O207" s="122"/>
      <c r="P207" s="472"/>
      <c r="Q207" s="122"/>
      <c r="R207" s="770"/>
      <c r="S207" s="269"/>
      <c r="T207" s="44"/>
      <c r="U207" s="600"/>
      <c r="V207" s="600"/>
      <c r="W207" s="600"/>
      <c r="X207" s="600"/>
      <c r="Y207" s="600"/>
      <c r="Z207" s="600"/>
      <c r="AA207" s="601"/>
      <c r="AB207" s="601"/>
      <c r="AC207" s="601"/>
      <c r="AD207" s="85"/>
      <c r="AE207" s="85"/>
      <c r="AF207" s="85"/>
      <c r="AG207" s="85"/>
      <c r="AH207" s="85"/>
      <c r="AI207" s="85"/>
      <c r="AJ207" s="85"/>
      <c r="AK207" s="85"/>
    </row>
    <row r="208" spans="1:37" ht="18" customHeight="1">
      <c r="A208" s="82"/>
      <c r="B208" s="748" t="s">
        <v>584</v>
      </c>
      <c r="C208" s="748"/>
      <c r="D208" s="646"/>
      <c r="E208" s="646"/>
      <c r="F208" s="646"/>
      <c r="G208" s="646"/>
      <c r="H208" s="646"/>
      <c r="I208" s="668"/>
      <c r="J208" s="668"/>
      <c r="K208" s="668"/>
      <c r="L208" s="668"/>
      <c r="M208" s="668"/>
      <c r="N208" s="668"/>
      <c r="O208" s="668"/>
      <c r="P208" s="668"/>
      <c r="Q208" s="668"/>
      <c r="R208" s="647"/>
      <c r="S208" s="647"/>
      <c r="T208" s="271"/>
      <c r="U208" s="272"/>
      <c r="V208" s="272"/>
      <c r="W208" s="267"/>
      <c r="X208" s="267"/>
      <c r="Y208" s="267"/>
      <c r="Z208" s="248"/>
      <c r="AA208" s="248"/>
      <c r="AB208" s="248"/>
      <c r="AC208" s="85"/>
      <c r="AD208" s="85"/>
      <c r="AE208" s="85"/>
      <c r="AF208" s="85"/>
      <c r="AG208" s="85"/>
      <c r="AH208" s="85"/>
      <c r="AI208" s="85"/>
      <c r="AJ208" s="85"/>
      <c r="AK208" s="85"/>
    </row>
    <row r="209" spans="1:37" ht="18" customHeight="1">
      <c r="A209" s="82"/>
      <c r="B209" s="134" t="s">
        <v>585</v>
      </c>
      <c r="C209" s="134"/>
      <c r="D209" s="72"/>
      <c r="E209" s="72"/>
      <c r="F209" s="72"/>
      <c r="G209" s="72"/>
      <c r="H209" s="72"/>
      <c r="I209" s="122" t="s">
        <v>51</v>
      </c>
      <c r="J209" s="484" t="s">
        <v>22</v>
      </c>
      <c r="L209" s="854">
        <v>100</v>
      </c>
      <c r="N209" s="854">
        <v>100</v>
      </c>
      <c r="P209" s="854">
        <v>100</v>
      </c>
      <c r="R209" s="854">
        <v>100</v>
      </c>
      <c r="T209" s="271"/>
      <c r="U209" s="272"/>
      <c r="V209" s="272"/>
      <c r="W209" s="267"/>
      <c r="X209" s="267"/>
      <c r="Y209" s="267"/>
      <c r="Z209" s="248"/>
      <c r="AA209" s="248"/>
      <c r="AB209" s="248"/>
      <c r="AC209" s="85"/>
      <c r="AD209" s="85"/>
      <c r="AE209" s="85"/>
      <c r="AF209" s="85"/>
      <c r="AG209" s="85"/>
      <c r="AH209" s="85"/>
      <c r="AI209" s="85"/>
      <c r="AJ209" s="85"/>
      <c r="AK209" s="85"/>
    </row>
    <row r="210" spans="1:37" ht="18" customHeight="1">
      <c r="A210" s="82"/>
      <c r="B210" s="134"/>
      <c r="C210" s="134"/>
      <c r="D210" s="72"/>
      <c r="E210" s="72"/>
      <c r="F210" s="72"/>
      <c r="G210" s="72"/>
      <c r="H210" s="72"/>
      <c r="I210" s="131"/>
      <c r="J210" s="140"/>
      <c r="K210" s="140"/>
      <c r="L210" s="140"/>
      <c r="M210" s="140"/>
      <c r="N210" s="140"/>
      <c r="O210" s="140"/>
      <c r="P210" s="271"/>
      <c r="Q210" s="272"/>
      <c r="R210" s="272"/>
      <c r="S210" s="267"/>
      <c r="T210" s="267"/>
      <c r="U210" s="267"/>
      <c r="V210" s="248"/>
      <c r="W210" s="248"/>
      <c r="X210" s="248"/>
      <c r="Y210" s="85"/>
      <c r="Z210" s="85"/>
      <c r="AA210" s="85"/>
      <c r="AB210" s="85"/>
      <c r="AC210" s="85"/>
      <c r="AD210" s="85"/>
      <c r="AE210" s="85"/>
      <c r="AF210" s="85"/>
      <c r="AG210" s="85"/>
    </row>
    <row r="211" spans="1:37" ht="18" customHeight="1">
      <c r="A211" s="82"/>
      <c r="B211" s="273" t="s">
        <v>586</v>
      </c>
      <c r="C211" s="273"/>
      <c r="D211" s="273"/>
      <c r="E211" s="273"/>
      <c r="F211" s="273"/>
      <c r="G211" s="273"/>
      <c r="H211" s="273"/>
      <c r="I211" s="273"/>
      <c r="J211" s="274"/>
      <c r="K211" s="274"/>
      <c r="L211" s="274"/>
      <c r="M211" s="274"/>
      <c r="N211" s="274"/>
      <c r="O211" s="274"/>
      <c r="P211" s="274"/>
      <c r="Q211" s="274"/>
      <c r="R211" s="274"/>
      <c r="S211" s="274"/>
      <c r="T211" s="134"/>
      <c r="U211" s="85"/>
      <c r="V211" s="85"/>
      <c r="W211" s="85"/>
      <c r="X211" s="85"/>
      <c r="Y211" s="85"/>
      <c r="Z211" s="85"/>
      <c r="AA211" s="85"/>
      <c r="AB211" s="85"/>
      <c r="AC211" s="85"/>
      <c r="AD211" s="85"/>
      <c r="AE211" s="85"/>
      <c r="AF211" s="85"/>
      <c r="AG211" s="85"/>
      <c r="AH211" s="85"/>
      <c r="AI211" s="85"/>
      <c r="AJ211" s="85"/>
      <c r="AK211" s="85"/>
    </row>
    <row r="212" spans="1:37" s="53" customFormat="1" ht="18" customHeight="1">
      <c r="A212" s="474"/>
      <c r="B212" s="793"/>
      <c r="C212" s="793"/>
      <c r="D212" s="793"/>
      <c r="E212" s="793"/>
      <c r="F212" s="793"/>
      <c r="G212" s="793"/>
      <c r="H212" s="793"/>
      <c r="I212" s="793"/>
      <c r="J212" s="804"/>
      <c r="K212" s="804"/>
      <c r="L212" s="804"/>
      <c r="M212" s="804"/>
      <c r="N212" s="804"/>
      <c r="O212" s="804"/>
      <c r="P212" s="804"/>
      <c r="Q212" s="804"/>
      <c r="R212" s="804"/>
      <c r="S212" s="804"/>
      <c r="T212" s="157"/>
      <c r="U212" s="463"/>
      <c r="V212" s="463"/>
      <c r="W212" s="463"/>
      <c r="X212" s="463"/>
      <c r="Y212" s="463"/>
      <c r="Z212" s="463"/>
      <c r="AA212" s="463"/>
      <c r="AB212" s="463"/>
      <c r="AC212" s="463"/>
      <c r="AD212" s="463"/>
      <c r="AE212" s="463"/>
      <c r="AF212" s="463"/>
      <c r="AG212" s="463"/>
      <c r="AH212" s="463"/>
      <c r="AI212" s="463"/>
      <c r="AJ212" s="463"/>
      <c r="AK212" s="463"/>
    </row>
    <row r="213" spans="1:37" ht="18" customHeight="1">
      <c r="A213" s="82"/>
      <c r="B213" s="645" t="s">
        <v>587</v>
      </c>
      <c r="C213" s="558"/>
      <c r="D213" s="557"/>
      <c r="E213" s="557"/>
      <c r="F213" s="557"/>
      <c r="G213" s="785"/>
      <c r="H213" s="557"/>
      <c r="I213" s="773"/>
      <c r="J213" s="815"/>
      <c r="K213" s="815"/>
      <c r="L213" s="815"/>
      <c r="M213" s="815"/>
      <c r="N213" s="815"/>
      <c r="O213" s="773"/>
      <c r="P213" s="817"/>
      <c r="Q213" s="773"/>
      <c r="R213" s="817"/>
      <c r="S213" s="786"/>
      <c r="T213" s="134"/>
      <c r="U213" s="85"/>
      <c r="V213" s="85"/>
      <c r="W213" s="85"/>
      <c r="X213" s="85"/>
      <c r="Y213" s="85"/>
      <c r="Z213" s="85"/>
      <c r="AA213" s="85"/>
      <c r="AB213" s="85"/>
      <c r="AC213" s="85"/>
      <c r="AD213" s="85"/>
      <c r="AE213" s="85"/>
      <c r="AF213" s="85"/>
      <c r="AG213" s="85"/>
      <c r="AH213" s="85"/>
      <c r="AI213" s="85"/>
      <c r="AJ213" s="85"/>
      <c r="AK213" s="85"/>
    </row>
    <row r="214" spans="1:37" ht="18" customHeight="1">
      <c r="A214" s="82"/>
      <c r="B214" s="134" t="s">
        <v>486</v>
      </c>
      <c r="C214" s="134"/>
      <c r="G214" s="128"/>
      <c r="I214" s="805" t="s">
        <v>467</v>
      </c>
      <c r="J214" s="808">
        <v>616</v>
      </c>
      <c r="K214" s="808"/>
      <c r="L214" s="808">
        <v>600</v>
      </c>
      <c r="M214" s="808"/>
      <c r="N214" s="1014">
        <v>2742</v>
      </c>
      <c r="O214" s="203"/>
      <c r="P214" s="809">
        <v>4414</v>
      </c>
      <c r="Q214" s="203"/>
      <c r="R214" s="818">
        <v>6125</v>
      </c>
      <c r="S214" s="141"/>
      <c r="T214" s="134"/>
      <c r="U214" s="85"/>
      <c r="V214" s="85"/>
      <c r="W214" s="85"/>
      <c r="X214" s="85"/>
      <c r="Y214" s="85"/>
      <c r="Z214" s="85"/>
      <c r="AA214" s="85"/>
      <c r="AB214" s="85"/>
      <c r="AC214" s="85"/>
      <c r="AD214" s="85"/>
      <c r="AE214" s="85"/>
      <c r="AF214" s="85"/>
      <c r="AG214" s="85"/>
      <c r="AH214" s="85"/>
      <c r="AI214" s="85"/>
      <c r="AJ214" s="85"/>
      <c r="AK214" s="85"/>
    </row>
    <row r="215" spans="1:37" ht="18" customHeight="1">
      <c r="A215" s="82"/>
      <c r="B215" s="134" t="s">
        <v>487</v>
      </c>
      <c r="C215" s="134"/>
      <c r="G215" s="128"/>
      <c r="I215" s="805" t="s">
        <v>467</v>
      </c>
      <c r="J215" s="808">
        <v>3300</v>
      </c>
      <c r="K215" s="808"/>
      <c r="L215" s="808">
        <v>6237</v>
      </c>
      <c r="M215" s="808"/>
      <c r="N215" s="1014">
        <v>8227</v>
      </c>
      <c r="O215" s="203"/>
      <c r="P215" s="809">
        <v>11195</v>
      </c>
      <c r="Q215" s="203"/>
      <c r="R215" s="818">
        <f>R228-R214</f>
        <v>26518</v>
      </c>
      <c r="S215" s="141"/>
      <c r="T215" s="134"/>
      <c r="U215" s="85"/>
      <c r="V215" s="85"/>
      <c r="W215" s="85"/>
      <c r="X215" s="85"/>
      <c r="Y215" s="85"/>
      <c r="Z215" s="85"/>
      <c r="AA215" s="85"/>
      <c r="AB215" s="85"/>
      <c r="AC215" s="85"/>
      <c r="AD215" s="85"/>
      <c r="AE215" s="85"/>
      <c r="AF215" s="85"/>
      <c r="AG215" s="85"/>
      <c r="AH215" s="85"/>
      <c r="AI215" s="85"/>
      <c r="AJ215" s="85"/>
      <c r="AK215" s="85"/>
    </row>
    <row r="216" spans="1:37" ht="18" customHeight="1">
      <c r="A216" s="82"/>
      <c r="B216" s="134"/>
      <c r="C216" s="134"/>
      <c r="G216" s="128"/>
      <c r="I216" s="805"/>
      <c r="J216" s="808"/>
      <c r="K216" s="808"/>
      <c r="L216" s="808"/>
      <c r="M216" s="808"/>
      <c r="N216" s="808"/>
      <c r="O216" s="203"/>
      <c r="P216" s="809"/>
      <c r="Q216" s="203"/>
      <c r="R216" s="818"/>
      <c r="S216" s="141"/>
      <c r="T216" s="134"/>
      <c r="U216" s="85"/>
      <c r="V216" s="85"/>
      <c r="W216" s="85"/>
      <c r="X216" s="85"/>
      <c r="Y216" s="85"/>
      <c r="Z216" s="85"/>
      <c r="AA216" s="85"/>
      <c r="AB216" s="85"/>
      <c r="AC216" s="85"/>
      <c r="AD216" s="85"/>
      <c r="AE216" s="85"/>
      <c r="AF216" s="85"/>
      <c r="AG216" s="85"/>
      <c r="AH216" s="85"/>
      <c r="AI216" s="85"/>
      <c r="AJ216" s="85"/>
      <c r="AK216" s="85"/>
    </row>
    <row r="217" spans="1:37" s="79" customFormat="1" ht="18" customHeight="1">
      <c r="A217" s="22"/>
      <c r="B217" s="556" t="s">
        <v>588</v>
      </c>
      <c r="C217" s="557"/>
      <c r="D217" s="589"/>
      <c r="E217" s="814"/>
      <c r="F217" s="557"/>
      <c r="G217" s="785"/>
      <c r="H217" s="557"/>
      <c r="I217" s="802"/>
      <c r="J217" s="815"/>
      <c r="K217" s="815"/>
      <c r="L217" s="815"/>
      <c r="M217" s="815"/>
      <c r="N217" s="815"/>
      <c r="O217" s="773"/>
      <c r="P217" s="821"/>
      <c r="Q217" s="773"/>
      <c r="R217" s="821"/>
      <c r="S217" s="786"/>
      <c r="T217" s="129"/>
      <c r="U217" s="94"/>
      <c r="V217" s="94"/>
      <c r="W217" s="94"/>
      <c r="X217" s="94"/>
      <c r="Y217" s="94"/>
      <c r="Z217" s="94"/>
      <c r="AA217" s="94"/>
      <c r="AB217" s="94"/>
      <c r="AC217" s="94"/>
      <c r="AD217" s="94"/>
      <c r="AE217" s="94"/>
      <c r="AF217" s="94"/>
      <c r="AG217" s="94"/>
      <c r="AH217" s="94"/>
      <c r="AI217" s="94"/>
      <c r="AJ217" s="94"/>
      <c r="AK217" s="94"/>
    </row>
    <row r="218" spans="1:37" ht="18" customHeight="1">
      <c r="A218" s="82"/>
      <c r="B218" s="20" t="s">
        <v>11</v>
      </c>
      <c r="E218" s="128"/>
      <c r="F218" s="128"/>
      <c r="G218" s="128"/>
      <c r="I218" s="805" t="s">
        <v>467</v>
      </c>
      <c r="J218" s="808">
        <v>400</v>
      </c>
      <c r="K218" s="808"/>
      <c r="L218" s="808">
        <v>1100</v>
      </c>
      <c r="M218" s="808"/>
      <c r="N218" s="808">
        <v>1167</v>
      </c>
      <c r="O218" s="203"/>
      <c r="P218" s="809">
        <v>258</v>
      </c>
      <c r="Q218" s="203"/>
      <c r="R218" s="810">
        <v>1104</v>
      </c>
      <c r="S218" s="141"/>
      <c r="T218" s="134"/>
      <c r="U218" s="85"/>
      <c r="V218" s="85"/>
      <c r="W218" s="85"/>
      <c r="X218" s="85"/>
      <c r="Y218" s="85"/>
      <c r="Z218" s="85"/>
      <c r="AA218" s="85"/>
      <c r="AB218" s="85"/>
      <c r="AC218" s="85"/>
      <c r="AD218" s="85"/>
      <c r="AE218" s="85"/>
      <c r="AF218" s="85"/>
      <c r="AG218" s="85"/>
      <c r="AH218" s="85"/>
      <c r="AI218" s="85"/>
      <c r="AJ218" s="85"/>
      <c r="AK218" s="85"/>
    </row>
    <row r="219" spans="1:37" ht="18" customHeight="1">
      <c r="A219" s="82"/>
      <c r="B219" s="20" t="s">
        <v>589</v>
      </c>
      <c r="E219" s="128"/>
      <c r="F219" s="128"/>
      <c r="G219" s="128"/>
      <c r="I219" s="805" t="s">
        <v>467</v>
      </c>
      <c r="J219" s="808">
        <v>2018</v>
      </c>
      <c r="K219" s="808"/>
      <c r="L219" s="808">
        <v>3565</v>
      </c>
      <c r="M219" s="808"/>
      <c r="N219" s="808">
        <v>2291</v>
      </c>
      <c r="O219" s="203"/>
      <c r="P219" s="809">
        <v>2730</v>
      </c>
      <c r="Q219" s="203"/>
      <c r="R219" s="810">
        <v>7449</v>
      </c>
      <c r="S219" s="141"/>
      <c r="T219" s="134"/>
      <c r="U219" s="85"/>
      <c r="V219" s="85"/>
      <c r="W219" s="85"/>
      <c r="X219" s="85"/>
      <c r="Y219" s="85"/>
      <c r="Z219" s="85"/>
      <c r="AA219" s="85"/>
      <c r="AB219" s="85"/>
      <c r="AC219" s="85"/>
      <c r="AD219" s="85"/>
      <c r="AE219" s="85"/>
      <c r="AF219" s="85"/>
      <c r="AG219" s="85"/>
      <c r="AH219" s="85"/>
      <c r="AI219" s="85"/>
      <c r="AJ219" s="85"/>
      <c r="AK219" s="85"/>
    </row>
    <row r="220" spans="1:37" ht="18" customHeight="1">
      <c r="A220" s="82"/>
      <c r="B220" s="20" t="s">
        <v>590</v>
      </c>
      <c r="E220" s="128"/>
      <c r="F220" s="128"/>
      <c r="G220" s="128"/>
      <c r="I220" s="805" t="s">
        <v>467</v>
      </c>
      <c r="J220" s="808">
        <v>900</v>
      </c>
      <c r="K220" s="808"/>
      <c r="L220" s="808">
        <v>1086</v>
      </c>
      <c r="M220" s="808"/>
      <c r="N220" s="808">
        <v>1011</v>
      </c>
      <c r="O220" s="203"/>
      <c r="P220" s="809">
        <v>176</v>
      </c>
      <c r="Q220" s="203"/>
      <c r="R220" s="810">
        <v>1584</v>
      </c>
      <c r="S220" s="141"/>
      <c r="T220" s="134"/>
      <c r="U220" s="85"/>
      <c r="V220" s="85"/>
      <c r="W220" s="85"/>
      <c r="X220" s="85"/>
      <c r="Y220" s="85"/>
      <c r="Z220" s="85"/>
      <c r="AA220" s="85"/>
      <c r="AB220" s="85"/>
      <c r="AC220" s="85"/>
      <c r="AD220" s="85"/>
      <c r="AE220" s="85"/>
      <c r="AF220" s="85"/>
      <c r="AG220" s="85"/>
      <c r="AH220" s="85"/>
      <c r="AI220" s="85"/>
      <c r="AJ220" s="85"/>
      <c r="AK220" s="85"/>
    </row>
    <row r="221" spans="1:37" ht="18" customHeight="1">
      <c r="A221" s="82"/>
      <c r="B221" s="20" t="s">
        <v>591</v>
      </c>
      <c r="E221" s="128"/>
      <c r="F221" s="128"/>
      <c r="G221" s="128"/>
      <c r="I221" s="805" t="s">
        <v>467</v>
      </c>
      <c r="J221" s="808">
        <v>598</v>
      </c>
      <c r="K221" s="808"/>
      <c r="L221" s="808">
        <v>817</v>
      </c>
      <c r="M221" s="808"/>
      <c r="N221" s="808">
        <v>2785</v>
      </c>
      <c r="O221" s="203"/>
      <c r="P221" s="809">
        <v>3359</v>
      </c>
      <c r="Q221" s="203"/>
      <c r="R221" s="810">
        <f>R228-SUM(R218:R220)-SUM(R222:R225)</f>
        <v>4516</v>
      </c>
      <c r="S221" s="141"/>
      <c r="T221" s="134"/>
      <c r="U221" s="85"/>
      <c r="V221" s="85"/>
      <c r="W221" s="85"/>
      <c r="X221" s="85"/>
      <c r="Y221" s="85"/>
      <c r="Z221" s="85"/>
      <c r="AA221" s="85"/>
      <c r="AB221" s="85"/>
      <c r="AC221" s="85"/>
      <c r="AD221" s="85"/>
      <c r="AE221" s="85"/>
      <c r="AF221" s="85"/>
      <c r="AG221" s="85"/>
      <c r="AH221" s="85"/>
      <c r="AI221" s="85"/>
      <c r="AJ221" s="85"/>
      <c r="AK221" s="85"/>
    </row>
    <row r="222" spans="1:37" ht="18" customHeight="1">
      <c r="A222" s="82"/>
      <c r="B222" s="67" t="s">
        <v>592</v>
      </c>
      <c r="C222" s="276"/>
      <c r="D222" s="276"/>
      <c r="E222" s="277"/>
      <c r="F222" s="277"/>
      <c r="G222" s="277"/>
      <c r="H222" s="276"/>
      <c r="I222" s="805" t="s">
        <v>467</v>
      </c>
      <c r="J222" s="850" t="s">
        <v>553</v>
      </c>
      <c r="K222" s="989"/>
      <c r="L222" s="851">
        <v>270</v>
      </c>
      <c r="M222" s="851"/>
      <c r="N222" s="851">
        <v>870</v>
      </c>
      <c r="O222" s="852"/>
      <c r="P222" s="851">
        <v>2413</v>
      </c>
      <c r="Q222" s="822"/>
      <c r="R222" s="810">
        <v>1538</v>
      </c>
      <c r="S222" s="279"/>
      <c r="T222" s="134"/>
      <c r="U222" s="85"/>
      <c r="V222" s="85"/>
      <c r="W222" s="85"/>
      <c r="X222" s="85"/>
      <c r="Y222" s="85"/>
      <c r="Z222" s="85"/>
      <c r="AA222" s="85"/>
      <c r="AB222" s="85"/>
      <c r="AC222" s="85"/>
      <c r="AD222" s="85"/>
      <c r="AE222" s="85"/>
      <c r="AF222" s="85"/>
      <c r="AG222" s="85"/>
      <c r="AH222" s="85"/>
      <c r="AI222" s="85"/>
      <c r="AJ222" s="85"/>
      <c r="AK222" s="85"/>
    </row>
    <row r="223" spans="1:37" ht="18" customHeight="1">
      <c r="A223" s="82"/>
      <c r="B223" s="67" t="s">
        <v>593</v>
      </c>
      <c r="C223" s="276"/>
      <c r="D223" s="276"/>
      <c r="E223" s="277"/>
      <c r="F223" s="277"/>
      <c r="G223" s="277"/>
      <c r="H223" s="276"/>
      <c r="I223" s="805" t="s">
        <v>467</v>
      </c>
      <c r="J223" s="850" t="s">
        <v>553</v>
      </c>
      <c r="K223" s="850"/>
      <c r="L223" s="850" t="s">
        <v>553</v>
      </c>
      <c r="M223" s="850"/>
      <c r="N223" s="851">
        <v>2845</v>
      </c>
      <c r="O223" s="851"/>
      <c r="P223" s="851">
        <v>4154</v>
      </c>
      <c r="Q223" s="822"/>
      <c r="R223" s="810">
        <v>7395</v>
      </c>
      <c r="S223" s="279"/>
      <c r="T223" s="134"/>
      <c r="U223" s="85"/>
      <c r="V223" s="85"/>
      <c r="W223" s="85"/>
      <c r="X223" s="85"/>
      <c r="Y223" s="85"/>
      <c r="Z223" s="85"/>
      <c r="AA223" s="85"/>
      <c r="AB223" s="85"/>
      <c r="AC223" s="85"/>
      <c r="AD223" s="85"/>
      <c r="AE223" s="85"/>
      <c r="AF223" s="85"/>
      <c r="AG223" s="85"/>
      <c r="AH223" s="85"/>
      <c r="AI223" s="85"/>
      <c r="AJ223" s="85"/>
      <c r="AK223" s="85"/>
    </row>
    <row r="224" spans="1:37" ht="18" customHeight="1">
      <c r="A224" s="82"/>
      <c r="B224" s="67" t="s">
        <v>594</v>
      </c>
      <c r="E224" s="128"/>
      <c r="F224" s="128"/>
      <c r="G224" s="128"/>
      <c r="I224" s="805" t="s">
        <v>467</v>
      </c>
      <c r="J224" s="850" t="s">
        <v>595</v>
      </c>
      <c r="K224" s="990"/>
      <c r="L224" s="850" t="s">
        <v>595</v>
      </c>
      <c r="M224" s="851"/>
      <c r="N224" s="850" t="s">
        <v>595</v>
      </c>
      <c r="O224" s="805"/>
      <c r="P224" s="851">
        <v>2519</v>
      </c>
      <c r="Q224" s="203"/>
      <c r="R224" s="810">
        <v>8700</v>
      </c>
      <c r="S224" s="141"/>
      <c r="U224" s="208"/>
      <c r="V224" s="85"/>
      <c r="W224" s="85"/>
      <c r="X224" s="85"/>
      <c r="Y224" s="85"/>
      <c r="Z224" s="85"/>
      <c r="AA224" s="85"/>
      <c r="AB224" s="85"/>
      <c r="AC224" s="85"/>
      <c r="AD224" s="85"/>
      <c r="AE224" s="85"/>
      <c r="AF224" s="85"/>
      <c r="AG224" s="85"/>
      <c r="AH224" s="85"/>
      <c r="AI224" s="85"/>
      <c r="AJ224" s="85"/>
      <c r="AK224" s="85"/>
    </row>
    <row r="225" spans="1:41" ht="18" customHeight="1">
      <c r="A225" s="82"/>
      <c r="B225" s="292" t="s">
        <v>596</v>
      </c>
      <c r="E225" s="128"/>
      <c r="F225" s="128"/>
      <c r="G225" s="128"/>
      <c r="I225" s="805" t="s">
        <v>467</v>
      </c>
      <c r="J225" s="850" t="s">
        <v>553</v>
      </c>
      <c r="K225" s="990"/>
      <c r="L225" s="850" t="s">
        <v>553</v>
      </c>
      <c r="M225" s="851"/>
      <c r="N225" s="850" t="s">
        <v>553</v>
      </c>
      <c r="O225" s="805"/>
      <c r="P225" s="850" t="s">
        <v>553</v>
      </c>
      <c r="Q225" s="203"/>
      <c r="R225" s="810">
        <f>357</f>
        <v>357</v>
      </c>
      <c r="S225" s="141"/>
      <c r="T225" s="134"/>
      <c r="U225" s="85"/>
      <c r="V225" s="85"/>
      <c r="W225" s="85"/>
      <c r="X225" s="85"/>
      <c r="Y225" s="85"/>
      <c r="Z225" s="85"/>
      <c r="AA225" s="85"/>
      <c r="AB225" s="85"/>
      <c r="AC225" s="85"/>
      <c r="AD225" s="85"/>
      <c r="AE225" s="85"/>
      <c r="AF225" s="85"/>
      <c r="AG225" s="85"/>
      <c r="AH225" s="85"/>
      <c r="AI225" s="85"/>
      <c r="AJ225" s="85"/>
      <c r="AK225" s="85"/>
    </row>
    <row r="226" spans="1:41" ht="18" customHeight="1">
      <c r="A226" s="82"/>
      <c r="I226" s="162"/>
      <c r="T226" s="134"/>
      <c r="U226" s="85"/>
      <c r="V226" s="85"/>
      <c r="W226" s="85"/>
      <c r="X226" s="85"/>
      <c r="Y226" s="85"/>
      <c r="Z226" s="85"/>
      <c r="AA226" s="85"/>
      <c r="AB226" s="85"/>
      <c r="AC226" s="85"/>
      <c r="AD226" s="85"/>
      <c r="AE226" s="85"/>
      <c r="AF226" s="85"/>
      <c r="AG226" s="85"/>
      <c r="AH226" s="85"/>
      <c r="AI226" s="85"/>
      <c r="AJ226" s="85"/>
      <c r="AK226" s="85"/>
    </row>
    <row r="227" spans="1:41" s="276" customFormat="1" ht="18" customHeight="1">
      <c r="A227" s="275"/>
      <c r="B227" s="824" t="s">
        <v>597</v>
      </c>
      <c r="C227" s="590"/>
      <c r="D227" s="590"/>
      <c r="E227" s="825"/>
      <c r="F227" s="825"/>
      <c r="G227" s="825"/>
      <c r="H227" s="825"/>
      <c r="I227" s="826"/>
      <c r="J227" s="827"/>
      <c r="K227" s="616"/>
      <c r="L227" s="827"/>
      <c r="M227" s="827"/>
      <c r="N227" s="827"/>
      <c r="O227" s="802"/>
      <c r="P227" s="827"/>
      <c r="Q227" s="802"/>
      <c r="R227" s="827"/>
      <c r="S227" s="798"/>
      <c r="T227" s="278"/>
      <c r="U227" s="280"/>
      <c r="V227" s="280"/>
      <c r="W227" s="280"/>
      <c r="X227" s="280"/>
      <c r="Y227" s="280"/>
      <c r="Z227" s="280"/>
      <c r="AA227" s="280"/>
      <c r="AB227" s="280"/>
      <c r="AC227" s="280"/>
      <c r="AD227" s="280"/>
      <c r="AE227" s="280"/>
      <c r="AF227" s="280"/>
      <c r="AG227" s="280"/>
      <c r="AH227" s="280"/>
      <c r="AI227" s="280"/>
      <c r="AJ227" s="280"/>
      <c r="AK227" s="280"/>
    </row>
    <row r="228" spans="1:41" s="276" customFormat="1" ht="18" customHeight="1">
      <c r="A228" s="275"/>
      <c r="B228" s="142" t="s">
        <v>598</v>
      </c>
      <c r="C228" s="142"/>
      <c r="D228" s="217"/>
      <c r="E228" s="79"/>
      <c r="F228" s="79"/>
      <c r="G228" s="135"/>
      <c r="H228" s="79"/>
      <c r="I228" s="836" t="s">
        <v>467</v>
      </c>
      <c r="J228" s="806">
        <v>3916</v>
      </c>
      <c r="K228" s="806"/>
      <c r="L228" s="806">
        <v>6838</v>
      </c>
      <c r="M228" s="806"/>
      <c r="N228" s="806">
        <v>10969</v>
      </c>
      <c r="O228" s="473"/>
      <c r="P228" s="807">
        <v>15609</v>
      </c>
      <c r="Q228" s="473"/>
      <c r="R228" s="929">
        <v>32643</v>
      </c>
      <c r="S228" s="159"/>
      <c r="T228" s="278"/>
      <c r="U228" s="100"/>
      <c r="V228" s="280"/>
      <c r="W228" s="280"/>
      <c r="X228" s="280"/>
      <c r="Y228" s="280"/>
      <c r="Z228" s="280"/>
      <c r="AA228" s="280"/>
      <c r="AB228" s="280"/>
      <c r="AC228" s="280"/>
      <c r="AD228" s="280"/>
      <c r="AE228" s="280"/>
      <c r="AF228" s="280"/>
      <c r="AG228" s="280"/>
      <c r="AH228" s="280"/>
      <c r="AI228" s="280"/>
      <c r="AJ228" s="280"/>
      <c r="AK228" s="280"/>
    </row>
    <row r="229" spans="1:41" ht="18" customHeight="1">
      <c r="A229" s="82"/>
      <c r="B229" s="292"/>
      <c r="E229" s="128"/>
      <c r="F229" s="128"/>
      <c r="G229" s="128"/>
      <c r="I229" s="805"/>
      <c r="J229" s="811"/>
      <c r="K229" s="473"/>
      <c r="L229" s="811"/>
      <c r="M229" s="809"/>
      <c r="N229" s="811"/>
      <c r="O229" s="203"/>
      <c r="P229" s="811"/>
      <c r="Q229" s="203"/>
      <c r="R229" s="810"/>
      <c r="S229" s="141"/>
      <c r="U229" s="85"/>
      <c r="V229" s="85"/>
      <c r="W229" s="85"/>
      <c r="X229" s="85"/>
      <c r="Y229" s="85"/>
      <c r="Z229" s="85"/>
      <c r="AA229" s="85"/>
      <c r="AB229" s="85"/>
      <c r="AC229" s="85"/>
      <c r="AD229" s="85"/>
      <c r="AE229" s="85"/>
      <c r="AF229" s="85"/>
      <c r="AG229" s="85"/>
      <c r="AH229" s="85"/>
      <c r="AI229" s="85"/>
      <c r="AJ229" s="85"/>
      <c r="AK229" s="85"/>
    </row>
    <row r="230" spans="1:41" ht="18" customHeight="1">
      <c r="A230" s="82"/>
      <c r="B230" s="645" t="s">
        <v>599</v>
      </c>
      <c r="C230" s="645"/>
      <c r="D230" s="651"/>
      <c r="E230" s="556"/>
      <c r="F230" s="556"/>
      <c r="G230" s="812"/>
      <c r="H230" s="556"/>
      <c r="I230" s="616"/>
      <c r="J230" s="816"/>
      <c r="K230" s="816"/>
      <c r="L230" s="816"/>
      <c r="M230" s="816"/>
      <c r="N230" s="816"/>
      <c r="O230" s="778"/>
      <c r="P230" s="819"/>
      <c r="Q230" s="778"/>
      <c r="R230" s="667"/>
      <c r="S230" s="813"/>
      <c r="T230" s="134"/>
      <c r="U230" s="85"/>
      <c r="V230" s="85"/>
      <c r="W230" s="85"/>
      <c r="X230" s="85"/>
      <c r="Y230" s="85"/>
      <c r="Z230" s="85"/>
      <c r="AA230" s="85"/>
      <c r="AB230" s="85"/>
      <c r="AC230" s="85"/>
      <c r="AD230" s="85"/>
      <c r="AE230" s="85"/>
      <c r="AF230" s="85"/>
      <c r="AG230" s="85"/>
      <c r="AH230" s="85"/>
      <c r="AI230" s="85"/>
      <c r="AJ230" s="85"/>
      <c r="AK230" s="85"/>
    </row>
    <row r="231" spans="1:41" ht="18" customHeight="1">
      <c r="A231" s="82"/>
      <c r="B231" s="134" t="s">
        <v>486</v>
      </c>
      <c r="C231" s="134"/>
      <c r="G231" s="128"/>
      <c r="I231" s="805" t="s">
        <v>600</v>
      </c>
      <c r="J231" s="808">
        <v>7.7</v>
      </c>
      <c r="K231" s="808"/>
      <c r="L231" s="808">
        <v>5.8</v>
      </c>
      <c r="M231" s="808"/>
      <c r="N231" s="1014">
        <f>N214/$N$22</f>
        <v>23.843478260869563</v>
      </c>
      <c r="O231" s="203"/>
      <c r="P231" s="809">
        <v>34.484375</v>
      </c>
      <c r="Q231" s="203"/>
      <c r="R231" s="818">
        <f>R214/$R$22</f>
        <v>42.241379310344826</v>
      </c>
      <c r="S231" s="141"/>
      <c r="T231" s="134"/>
      <c r="U231" s="85"/>
      <c r="V231" s="85"/>
      <c r="W231" s="85"/>
      <c r="X231" s="85"/>
      <c r="Y231" s="85"/>
      <c r="Z231" s="85"/>
      <c r="AA231" s="85"/>
      <c r="AB231" s="85"/>
      <c r="AC231" s="85"/>
      <c r="AD231" s="85"/>
      <c r="AE231" s="85"/>
      <c r="AF231" s="85"/>
      <c r="AG231" s="85"/>
      <c r="AH231" s="85"/>
      <c r="AI231" s="85"/>
      <c r="AJ231" s="85"/>
      <c r="AK231" s="85"/>
    </row>
    <row r="232" spans="1:41" ht="18" customHeight="1">
      <c r="A232" s="82"/>
      <c r="B232" s="134" t="s">
        <v>487</v>
      </c>
      <c r="C232" s="134"/>
      <c r="G232" s="128"/>
      <c r="I232" s="805" t="s">
        <v>600</v>
      </c>
      <c r="J232" s="808">
        <v>10</v>
      </c>
      <c r="K232" s="808"/>
      <c r="L232" s="808">
        <v>17.3</v>
      </c>
      <c r="M232" s="808"/>
      <c r="N232" s="1014">
        <f>N215/$N$23</f>
        <v>23.174647887323943</v>
      </c>
      <c r="O232" s="203"/>
      <c r="P232" s="809">
        <v>27.987500000000001</v>
      </c>
      <c r="Q232" s="203"/>
      <c r="R232" s="818">
        <f>R215/$R$23</f>
        <v>60.405466970387245</v>
      </c>
      <c r="S232" s="141"/>
      <c r="T232" s="134"/>
      <c r="U232" s="85"/>
      <c r="V232" s="85"/>
      <c r="W232" s="85"/>
      <c r="X232" s="85"/>
      <c r="Y232" s="85"/>
      <c r="Z232" s="85"/>
      <c r="AA232" s="85"/>
      <c r="AB232" s="85"/>
      <c r="AC232" s="85"/>
      <c r="AD232" s="85"/>
      <c r="AE232" s="85"/>
      <c r="AF232" s="85"/>
      <c r="AG232" s="85"/>
      <c r="AH232" s="85"/>
      <c r="AI232" s="85"/>
      <c r="AJ232" s="85"/>
      <c r="AK232" s="85"/>
    </row>
    <row r="233" spans="1:41" ht="18" customHeight="1">
      <c r="A233" s="82"/>
      <c r="B233" s="142" t="s">
        <v>601</v>
      </c>
      <c r="C233" s="142"/>
      <c r="D233" s="79"/>
      <c r="E233" s="79"/>
      <c r="F233" s="79"/>
      <c r="G233" s="135"/>
      <c r="H233" s="79"/>
      <c r="I233" s="836" t="s">
        <v>600</v>
      </c>
      <c r="J233" s="806">
        <v>9.5</v>
      </c>
      <c r="K233" s="806"/>
      <c r="L233" s="806">
        <v>14.7</v>
      </c>
      <c r="M233" s="806"/>
      <c r="N233" s="806">
        <f>N228/$N$40</f>
        <v>23.338297872340426</v>
      </c>
      <c r="O233" s="774"/>
      <c r="P233" s="807">
        <v>29.5625</v>
      </c>
      <c r="Q233" s="774"/>
      <c r="R233" s="820">
        <f>R228/$R$40</f>
        <v>55.895547945205479</v>
      </c>
      <c r="S233" s="141"/>
      <c r="T233" s="134"/>
      <c r="U233" s="85"/>
      <c r="V233" s="85"/>
      <c r="W233" s="85"/>
      <c r="X233" s="85"/>
      <c r="Y233" s="85"/>
      <c r="Z233" s="85"/>
      <c r="AA233" s="85"/>
      <c r="AB233" s="85"/>
      <c r="AC233" s="85"/>
      <c r="AD233" s="85"/>
      <c r="AE233" s="85"/>
      <c r="AF233" s="85"/>
      <c r="AG233" s="85"/>
      <c r="AH233" s="85"/>
      <c r="AI233" s="85"/>
      <c r="AJ233" s="85"/>
      <c r="AK233" s="85"/>
    </row>
    <row r="234" spans="1:41" ht="18" customHeight="1">
      <c r="A234" s="82"/>
      <c r="B234" s="142"/>
      <c r="C234" s="142"/>
      <c r="D234" s="79"/>
      <c r="E234" s="79"/>
      <c r="F234" s="79"/>
      <c r="G234" s="135"/>
      <c r="H234" s="79"/>
      <c r="I234" s="836"/>
      <c r="J234" s="806"/>
      <c r="K234" s="806"/>
      <c r="L234" s="806"/>
      <c r="M234" s="806"/>
      <c r="N234" s="806"/>
      <c r="O234" s="774"/>
      <c r="P234" s="807"/>
      <c r="Q234" s="774"/>
      <c r="R234" s="820"/>
      <c r="S234" s="141"/>
      <c r="T234" s="134"/>
      <c r="U234" s="85"/>
      <c r="V234" s="85"/>
      <c r="W234" s="85"/>
      <c r="X234" s="85"/>
      <c r="Y234" s="85"/>
      <c r="Z234" s="85"/>
      <c r="AA234" s="85"/>
      <c r="AB234" s="85"/>
      <c r="AC234" s="85"/>
      <c r="AD234" s="85"/>
      <c r="AE234" s="85"/>
      <c r="AF234" s="85"/>
      <c r="AG234" s="85"/>
      <c r="AH234" s="85"/>
      <c r="AI234" s="85"/>
      <c r="AJ234" s="85"/>
      <c r="AK234" s="85"/>
    </row>
    <row r="235" spans="1:41" ht="18" customHeight="1">
      <c r="A235" s="82"/>
      <c r="B235" s="645" t="s">
        <v>602</v>
      </c>
      <c r="C235" s="557"/>
      <c r="D235" s="557"/>
      <c r="E235" s="785"/>
      <c r="F235" s="785"/>
      <c r="G235" s="785"/>
      <c r="H235" s="557"/>
      <c r="I235" s="802"/>
      <c r="J235" s="828"/>
      <c r="K235" s="667"/>
      <c r="L235" s="828"/>
      <c r="M235" s="817"/>
      <c r="N235" s="828"/>
      <c r="O235" s="773"/>
      <c r="P235" s="815"/>
      <c r="Q235" s="773"/>
      <c r="R235" s="815"/>
      <c r="S235" s="786"/>
      <c r="T235" s="134"/>
      <c r="U235" s="85"/>
      <c r="V235" s="85"/>
      <c r="W235" s="85"/>
      <c r="X235" s="85"/>
      <c r="Y235" s="85"/>
      <c r="Z235" s="85"/>
      <c r="AA235" s="85"/>
      <c r="AB235" s="85"/>
      <c r="AC235" s="85"/>
      <c r="AD235" s="85"/>
      <c r="AE235" s="85"/>
      <c r="AF235" s="85"/>
      <c r="AG235" s="85"/>
      <c r="AH235" s="85"/>
      <c r="AI235" s="85"/>
      <c r="AJ235" s="85"/>
      <c r="AK235" s="85"/>
    </row>
    <row r="236" spans="1:41" ht="18" customHeight="1">
      <c r="A236" s="82"/>
      <c r="B236" s="162" t="s">
        <v>603</v>
      </c>
      <c r="C236" s="166"/>
      <c r="D236" s="166"/>
      <c r="E236" s="167"/>
      <c r="F236" s="167"/>
      <c r="G236" s="167"/>
      <c r="H236" s="166"/>
      <c r="I236" s="805" t="s">
        <v>604</v>
      </c>
      <c r="J236" s="439" t="s">
        <v>22</v>
      </c>
      <c r="K236" s="439"/>
      <c r="L236" s="439" t="s">
        <v>22</v>
      </c>
      <c r="M236" s="286"/>
      <c r="N236" s="810">
        <f>610000/N40</f>
        <v>1297.872340425532</v>
      </c>
      <c r="O236" s="286"/>
      <c r="P236" s="810">
        <f>753000/P40</f>
        <v>1426.1363636363637</v>
      </c>
      <c r="Q236" s="829"/>
      <c r="R236" s="810">
        <f>972000/R40</f>
        <v>1664.3835616438357</v>
      </c>
      <c r="S236" s="167"/>
      <c r="T236" s="134"/>
      <c r="U236" s="85"/>
      <c r="V236" s="85"/>
      <c r="W236" s="85"/>
      <c r="X236" s="85"/>
      <c r="Y236" s="85"/>
      <c r="Z236" s="85"/>
      <c r="AA236" s="85"/>
      <c r="AB236" s="85"/>
      <c r="AC236" s="85"/>
      <c r="AD236" s="85"/>
      <c r="AE236" s="85"/>
      <c r="AF236" s="85"/>
      <c r="AG236" s="85"/>
      <c r="AH236" s="85"/>
      <c r="AI236" s="85"/>
      <c r="AJ236" s="85"/>
      <c r="AK236" s="85"/>
    </row>
    <row r="237" spans="1:41" s="44" customFormat="1" ht="18" customHeight="1">
      <c r="A237" s="41"/>
      <c r="B237" s="281"/>
      <c r="E237" s="282"/>
      <c r="F237" s="282"/>
      <c r="G237" s="282"/>
      <c r="H237" s="282"/>
      <c r="I237" s="158"/>
      <c r="J237" s="283"/>
      <c r="K237" s="991"/>
      <c r="L237" s="283"/>
      <c r="M237" s="283"/>
      <c r="N237" s="283"/>
      <c r="O237" s="159"/>
      <c r="P237" s="283"/>
      <c r="Q237" s="159"/>
      <c r="R237" s="283"/>
      <c r="S237" s="159"/>
      <c r="T237" s="158"/>
      <c r="U237" s="181"/>
      <c r="V237" s="181"/>
      <c r="W237" s="181"/>
      <c r="X237" s="181"/>
      <c r="Y237" s="181"/>
      <c r="Z237" s="181"/>
      <c r="AA237" s="181"/>
      <c r="AB237" s="181"/>
      <c r="AC237" s="181"/>
      <c r="AD237" s="181"/>
      <c r="AE237" s="181"/>
      <c r="AF237" s="181"/>
      <c r="AG237" s="181"/>
      <c r="AH237" s="181"/>
      <c r="AI237" s="181"/>
      <c r="AJ237" s="181"/>
      <c r="AK237" s="181"/>
    </row>
    <row r="238" spans="1:41" s="44" customFormat="1" ht="18" customHeight="1">
      <c r="A238" s="41"/>
      <c r="B238" s="273" t="s">
        <v>605</v>
      </c>
      <c r="C238" s="273"/>
      <c r="D238" s="273"/>
      <c r="E238" s="273"/>
      <c r="F238" s="273"/>
      <c r="G238" s="273"/>
      <c r="H238" s="273"/>
      <c r="I238" s="273"/>
      <c r="J238" s="274"/>
      <c r="K238" s="274"/>
      <c r="L238" s="274"/>
      <c r="M238" s="274"/>
      <c r="N238" s="274"/>
      <c r="O238" s="274"/>
      <c r="P238" s="274"/>
      <c r="Q238" s="274"/>
      <c r="R238" s="274"/>
      <c r="S238" s="274"/>
      <c r="T238" s="1021"/>
      <c r="U238" s="284"/>
      <c r="V238" s="284"/>
      <c r="W238" s="284"/>
      <c r="X238" s="284"/>
      <c r="Y238" s="284"/>
      <c r="Z238" s="284"/>
      <c r="AA238" s="284"/>
      <c r="AB238" s="284"/>
      <c r="AC238" s="284"/>
      <c r="AD238" s="284"/>
      <c r="AE238" s="284"/>
      <c r="AF238" s="284"/>
      <c r="AG238" s="284"/>
      <c r="AH238" s="284"/>
      <c r="AI238" s="284"/>
      <c r="AJ238" s="284"/>
      <c r="AK238" s="284"/>
    </row>
    <row r="239" spans="1:41" s="164" customFormat="1" ht="18" customHeight="1">
      <c r="B239" s="285" t="s">
        <v>606</v>
      </c>
      <c r="C239" s="286"/>
      <c r="D239" s="286"/>
      <c r="E239" s="286"/>
      <c r="F239" s="286"/>
      <c r="G239" s="286"/>
      <c r="I239" s="287" t="s">
        <v>51</v>
      </c>
      <c r="J239" s="823" t="s">
        <v>22</v>
      </c>
      <c r="K239" s="286"/>
      <c r="L239" s="823" t="s">
        <v>22</v>
      </c>
      <c r="M239" s="286"/>
      <c r="N239" s="823" t="s">
        <v>22</v>
      </c>
      <c r="O239" s="286"/>
      <c r="P239" s="857">
        <v>55.300000000000004</v>
      </c>
      <c r="Q239" s="286"/>
      <c r="R239" s="857">
        <v>54.109589041095894</v>
      </c>
      <c r="S239" s="288"/>
      <c r="T239" s="289"/>
      <c r="U239" s="290"/>
      <c r="V239" s="290"/>
      <c r="W239" s="290"/>
      <c r="X239" s="290"/>
      <c r="Y239" s="290"/>
      <c r="Z239" s="290"/>
      <c r="AA239" s="290"/>
      <c r="AB239" s="290"/>
      <c r="AC239" s="290"/>
      <c r="AD239" s="290"/>
      <c r="AE239" s="290"/>
      <c r="AF239" s="290"/>
      <c r="AG239" s="290"/>
      <c r="AH239" s="290"/>
      <c r="AI239" s="290"/>
      <c r="AJ239" s="290"/>
      <c r="AK239" s="290"/>
    </row>
    <row r="240" spans="1:41" ht="18" customHeight="1">
      <c r="R240" s="190"/>
      <c r="S240" s="190"/>
      <c r="T240" s="190"/>
      <c r="U240" s="190"/>
      <c r="V240" s="72"/>
      <c r="W240" s="134"/>
      <c r="X240" s="134"/>
      <c r="Y240" s="85"/>
      <c r="Z240" s="85"/>
      <c r="AA240" s="85"/>
      <c r="AB240" s="85"/>
      <c r="AC240" s="85"/>
      <c r="AD240" s="85"/>
      <c r="AE240" s="85"/>
      <c r="AF240" s="85"/>
      <c r="AG240" s="85"/>
      <c r="AH240" s="85"/>
      <c r="AI240" s="85"/>
      <c r="AJ240" s="85"/>
      <c r="AK240" s="85"/>
      <c r="AL240" s="85"/>
      <c r="AM240" s="85"/>
      <c r="AN240" s="85"/>
      <c r="AO240" s="85"/>
    </row>
    <row r="241" spans="1:41" ht="20">
      <c r="B241" s="170" t="s">
        <v>607</v>
      </c>
      <c r="C241" s="291"/>
      <c r="D241" s="291"/>
      <c r="E241" s="291"/>
      <c r="F241" s="291"/>
      <c r="G241" s="291"/>
      <c r="H241" s="291"/>
      <c r="I241" s="291"/>
      <c r="J241" s="1096"/>
      <c r="K241" s="1096"/>
      <c r="L241" s="1096"/>
      <c r="M241" s="1096"/>
      <c r="N241" s="1096"/>
      <c r="O241" s="1096"/>
      <c r="P241" s="1096"/>
      <c r="Q241" s="1096"/>
      <c r="R241" s="1096"/>
      <c r="S241" s="1096"/>
      <c r="T241" s="1096"/>
      <c r="U241" s="1096"/>
      <c r="V241" s="1096"/>
      <c r="W241" s="1096"/>
      <c r="X241" s="134"/>
      <c r="Y241" s="85"/>
      <c r="Z241" s="85"/>
      <c r="AA241" s="85"/>
      <c r="AB241" s="85"/>
      <c r="AC241" s="85"/>
      <c r="AD241" s="85"/>
      <c r="AE241" s="85"/>
      <c r="AF241" s="85"/>
      <c r="AG241" s="85"/>
      <c r="AH241" s="85"/>
      <c r="AI241" s="85"/>
      <c r="AJ241" s="85"/>
      <c r="AK241" s="85"/>
      <c r="AL241" s="85"/>
      <c r="AM241" s="85"/>
      <c r="AN241" s="85"/>
      <c r="AO241" s="85"/>
    </row>
    <row r="242" spans="1:41" ht="18" customHeight="1">
      <c r="B242" s="170" t="s">
        <v>608</v>
      </c>
      <c r="C242" s="292"/>
      <c r="D242" s="292"/>
      <c r="E242" s="292"/>
      <c r="F242" s="53"/>
      <c r="G242" s="53"/>
      <c r="H242" s="53"/>
      <c r="I242" s="292"/>
      <c r="J242" s="294"/>
      <c r="K242" s="295"/>
      <c r="L242" s="294"/>
      <c r="M242" s="295"/>
      <c r="N242" s="294"/>
      <c r="O242" s="295"/>
      <c r="P242" s="294"/>
      <c r="Q242" s="295"/>
      <c r="R242" s="294"/>
      <c r="S242" s="295"/>
      <c r="T242" s="294"/>
      <c r="U242" s="295"/>
      <c r="V242" s="294"/>
      <c r="W242" s="295"/>
      <c r="X242" s="134"/>
      <c r="Y242" s="85"/>
      <c r="Z242" s="85"/>
      <c r="AA242" s="85"/>
      <c r="AB242" s="85"/>
      <c r="AC242" s="85"/>
      <c r="AD242" s="85"/>
      <c r="AE242" s="85"/>
      <c r="AF242" s="85"/>
      <c r="AG242" s="85"/>
      <c r="AH242" s="85"/>
      <c r="AI242" s="85"/>
      <c r="AJ242" s="85"/>
      <c r="AK242" s="85"/>
      <c r="AL242" s="85"/>
      <c r="AM242" s="85"/>
      <c r="AN242" s="85"/>
      <c r="AO242" s="85"/>
    </row>
    <row r="243" spans="1:41" ht="18" customHeight="1">
      <c r="B243" s="170" t="s">
        <v>609</v>
      </c>
      <c r="C243" s="292"/>
      <c r="D243" s="292"/>
      <c r="E243" s="292"/>
      <c r="F243" s="53"/>
      <c r="G243" s="53"/>
      <c r="H243" s="53"/>
      <c r="I243" s="292"/>
      <c r="J243" s="294"/>
      <c r="K243" s="295"/>
      <c r="L243" s="294"/>
      <c r="M243" s="295"/>
      <c r="N243" s="294"/>
      <c r="O243" s="295"/>
      <c r="P243" s="294"/>
      <c r="Q243" s="295"/>
      <c r="R243" s="294"/>
      <c r="S243" s="295"/>
      <c r="T243" s="294"/>
      <c r="U243" s="295"/>
      <c r="V243" s="294"/>
      <c r="W243" s="295"/>
      <c r="X243" s="134"/>
      <c r="Y243" s="85"/>
      <c r="Z243" s="85"/>
      <c r="AA243" s="85"/>
      <c r="AB243" s="85"/>
      <c r="AC243" s="85"/>
      <c r="AD243" s="85"/>
      <c r="AE243" s="85"/>
      <c r="AF243" s="85"/>
      <c r="AG243" s="85"/>
      <c r="AH243" s="85"/>
      <c r="AI243" s="85"/>
      <c r="AJ243" s="85"/>
      <c r="AK243" s="85"/>
      <c r="AL243" s="85"/>
      <c r="AM243" s="85"/>
      <c r="AN243" s="85"/>
      <c r="AO243" s="85"/>
    </row>
    <row r="244" spans="1:41" ht="18" customHeight="1">
      <c r="A244" s="25"/>
      <c r="B244" s="170" t="s">
        <v>610</v>
      </c>
      <c r="C244" s="53"/>
      <c r="D244" s="53"/>
      <c r="E244" s="53"/>
      <c r="F244" s="53"/>
      <c r="G244" s="53"/>
      <c r="H244" s="53"/>
      <c r="I244" s="292"/>
      <c r="J244" s="295"/>
      <c r="K244" s="295"/>
      <c r="L244" s="295"/>
      <c r="M244" s="295"/>
      <c r="N244" s="295"/>
      <c r="O244" s="295"/>
      <c r="P244" s="295"/>
      <c r="Q244" s="295"/>
      <c r="R244" s="295"/>
      <c r="S244" s="295"/>
      <c r="T244" s="295"/>
      <c r="U244" s="295"/>
      <c r="V244" s="154"/>
      <c r="W244" s="53"/>
      <c r="Y244" s="25"/>
      <c r="Z244" s="25"/>
      <c r="AA244" s="25"/>
      <c r="AB244" s="25"/>
      <c r="AC244" s="25"/>
      <c r="AD244" s="25"/>
      <c r="AE244" s="25"/>
      <c r="AF244" s="25"/>
      <c r="AG244" s="25"/>
      <c r="AH244" s="25"/>
      <c r="AI244" s="25"/>
      <c r="AJ244" s="25"/>
      <c r="AK244" s="25"/>
      <c r="AL244" s="25"/>
      <c r="AM244" s="25"/>
      <c r="AN244" s="25"/>
      <c r="AO244" s="25"/>
    </row>
    <row r="245" spans="1:41" ht="18" customHeight="1">
      <c r="B245" s="170" t="s">
        <v>611</v>
      </c>
      <c r="C245" s="53"/>
      <c r="D245" s="53"/>
      <c r="E245" s="53"/>
      <c r="F245" s="53"/>
      <c r="G245" s="53"/>
      <c r="H245" s="53"/>
      <c r="I245" s="292"/>
      <c r="J245" s="294"/>
      <c r="K245" s="295"/>
      <c r="L245" s="294"/>
      <c r="M245" s="295"/>
      <c r="N245" s="294"/>
      <c r="O245" s="295"/>
      <c r="P245" s="294"/>
      <c r="Q245" s="295"/>
      <c r="R245" s="294"/>
      <c r="S245" s="295"/>
      <c r="T245" s="134"/>
      <c r="U245" s="85"/>
      <c r="V245" s="85"/>
      <c r="W245" s="85"/>
      <c r="X245" s="85"/>
      <c r="Y245" s="85"/>
      <c r="Z245" s="85"/>
      <c r="AA245" s="85"/>
      <c r="AB245" s="85"/>
      <c r="AC245" s="85"/>
      <c r="AD245" s="85"/>
      <c r="AE245" s="85"/>
      <c r="AF245" s="85"/>
      <c r="AG245" s="85"/>
      <c r="AH245" s="85"/>
      <c r="AI245" s="85"/>
      <c r="AJ245" s="85"/>
      <c r="AK245" s="85"/>
    </row>
    <row r="246" spans="1:41" ht="18" customHeight="1">
      <c r="B246" s="170" t="s">
        <v>612</v>
      </c>
      <c r="C246" s="53"/>
      <c r="D246" s="53"/>
      <c r="E246" s="53"/>
      <c r="F246" s="53"/>
      <c r="G246" s="53"/>
      <c r="H246" s="53"/>
      <c r="I246" s="292"/>
      <c r="J246" s="294"/>
      <c r="K246" s="295"/>
      <c r="L246" s="294"/>
      <c r="M246" s="295"/>
      <c r="N246" s="294"/>
      <c r="O246" s="295"/>
      <c r="P246" s="294"/>
      <c r="Q246" s="295"/>
      <c r="R246" s="294"/>
      <c r="S246" s="295"/>
      <c r="T246" s="134"/>
      <c r="U246" s="85"/>
      <c r="V246" s="85"/>
      <c r="W246" s="85"/>
      <c r="X246" s="85"/>
      <c r="Y246" s="85"/>
      <c r="Z246" s="85"/>
      <c r="AA246" s="85"/>
      <c r="AB246" s="85"/>
      <c r="AC246" s="85"/>
      <c r="AD246" s="85"/>
      <c r="AE246" s="85"/>
      <c r="AF246" s="85"/>
      <c r="AG246" s="85"/>
      <c r="AH246" s="85"/>
      <c r="AI246" s="85"/>
      <c r="AJ246" s="85"/>
      <c r="AK246" s="85"/>
    </row>
    <row r="247" spans="1:41" ht="18" customHeight="1">
      <c r="B247" s="53"/>
      <c r="C247" s="53"/>
      <c r="D247" s="53"/>
      <c r="E247" s="53"/>
      <c r="F247" s="53"/>
      <c r="G247" s="53"/>
      <c r="H247" s="53"/>
      <c r="I247" s="292"/>
      <c r="J247" s="295"/>
      <c r="K247" s="295"/>
      <c r="L247" s="295"/>
      <c r="M247" s="295"/>
      <c r="N247" s="295"/>
      <c r="O247" s="295"/>
      <c r="P247" s="295"/>
      <c r="Q247" s="295"/>
      <c r="R247" s="154"/>
      <c r="S247" s="157"/>
      <c r="T247" s="134"/>
      <c r="U247" s="85"/>
      <c r="V247" s="85"/>
      <c r="W247" s="85"/>
      <c r="X247" s="85"/>
      <c r="Y247" s="85"/>
      <c r="Z247" s="85"/>
      <c r="AA247" s="85"/>
      <c r="AB247" s="85"/>
      <c r="AC247" s="85"/>
      <c r="AD247" s="85"/>
      <c r="AE247" s="85"/>
      <c r="AF247" s="85"/>
      <c r="AG247" s="85"/>
      <c r="AH247" s="85"/>
      <c r="AI247" s="85"/>
      <c r="AJ247" s="85"/>
      <c r="AK247" s="85"/>
    </row>
    <row r="248" spans="1:41" ht="18" customHeight="1">
      <c r="B248" s="53"/>
      <c r="C248" s="53"/>
      <c r="D248" s="53"/>
      <c r="E248" s="53"/>
      <c r="F248" s="53"/>
      <c r="G248" s="53"/>
      <c r="H248" s="53"/>
      <c r="I248" s="292"/>
      <c r="J248" s="294"/>
      <c r="K248" s="295"/>
      <c r="L248" s="294"/>
      <c r="M248" s="295"/>
      <c r="N248" s="294"/>
      <c r="O248" s="295"/>
      <c r="P248" s="294"/>
      <c r="Q248" s="295"/>
      <c r="R248" s="294"/>
      <c r="S248" s="295"/>
      <c r="T248" s="134"/>
      <c r="U248" s="85"/>
      <c r="V248" s="85"/>
      <c r="W248" s="85"/>
      <c r="X248" s="85"/>
      <c r="Y248" s="85"/>
      <c r="Z248" s="85"/>
      <c r="AA248" s="85"/>
      <c r="AB248" s="85"/>
      <c r="AC248" s="85"/>
      <c r="AD248" s="85"/>
      <c r="AE248" s="85"/>
      <c r="AF248" s="85"/>
      <c r="AG248" s="85"/>
      <c r="AH248" s="85"/>
      <c r="AI248" s="85"/>
      <c r="AJ248" s="85"/>
      <c r="AK248" s="85"/>
    </row>
    <row r="249" spans="1:41" ht="18" customHeight="1">
      <c r="B249" s="292"/>
      <c r="C249" s="53"/>
      <c r="D249" s="53"/>
      <c r="E249" s="53"/>
      <c r="F249" s="53"/>
      <c r="G249" s="53"/>
      <c r="H249" s="53"/>
      <c r="I249" s="292"/>
      <c r="J249" s="294"/>
      <c r="K249" s="295"/>
      <c r="L249" s="294"/>
      <c r="M249" s="295"/>
      <c r="N249" s="294"/>
      <c r="O249" s="295"/>
      <c r="P249" s="294"/>
      <c r="Q249" s="295"/>
      <c r="R249" s="294"/>
      <c r="S249" s="295"/>
      <c r="T249" s="134"/>
      <c r="U249" s="85"/>
      <c r="V249" s="85"/>
      <c r="W249" s="85"/>
      <c r="X249" s="85"/>
      <c r="Y249" s="85"/>
      <c r="Z249" s="85"/>
      <c r="AA249" s="85"/>
      <c r="AB249" s="85"/>
      <c r="AC249" s="85"/>
      <c r="AD249" s="85"/>
      <c r="AE249" s="85"/>
      <c r="AF249" s="85"/>
      <c r="AG249" s="85"/>
      <c r="AH249" s="85"/>
      <c r="AI249" s="85"/>
      <c r="AJ249" s="85"/>
      <c r="AK249" s="85"/>
    </row>
    <row r="250" spans="1:41" ht="18" customHeight="1">
      <c r="B250" s="292"/>
      <c r="C250" s="53"/>
      <c r="D250" s="53"/>
      <c r="E250" s="53"/>
      <c r="F250" s="53"/>
      <c r="G250" s="53"/>
      <c r="H250" s="53"/>
      <c r="I250" s="292"/>
      <c r="J250" s="294"/>
      <c r="K250" s="295"/>
      <c r="L250" s="294"/>
      <c r="M250" s="295"/>
      <c r="N250" s="294"/>
      <c r="O250" s="295"/>
      <c r="P250" s="294"/>
      <c r="Q250" s="295"/>
      <c r="R250" s="294"/>
      <c r="S250" s="295"/>
      <c r="T250" s="134"/>
      <c r="U250" s="85"/>
      <c r="V250" s="85"/>
      <c r="W250" s="85"/>
      <c r="X250" s="85"/>
      <c r="Y250" s="85"/>
      <c r="Z250" s="85"/>
      <c r="AA250" s="85"/>
      <c r="AB250" s="85"/>
      <c r="AC250" s="85"/>
      <c r="AD250" s="85"/>
      <c r="AE250" s="85"/>
      <c r="AF250" s="85"/>
      <c r="AG250" s="85"/>
      <c r="AH250" s="85"/>
      <c r="AI250" s="85"/>
      <c r="AJ250" s="85"/>
      <c r="AK250" s="85"/>
    </row>
    <row r="251" spans="1:41" ht="18" customHeight="1">
      <c r="B251" s="53"/>
      <c r="C251" s="53"/>
      <c r="D251" s="53"/>
      <c r="E251" s="53"/>
      <c r="F251" s="53"/>
      <c r="G251" s="53"/>
      <c r="H251" s="53"/>
      <c r="I251" s="292"/>
      <c r="J251" s="295"/>
      <c r="K251" s="295"/>
      <c r="L251" s="295"/>
      <c r="M251" s="295"/>
      <c r="N251" s="295"/>
      <c r="O251" s="295"/>
      <c r="P251" s="295"/>
      <c r="Q251" s="295"/>
      <c r="R251" s="154"/>
      <c r="S251" s="157"/>
      <c r="T251" s="134"/>
      <c r="U251" s="85"/>
      <c r="V251" s="85"/>
      <c r="W251" s="85"/>
      <c r="X251" s="85"/>
      <c r="Y251" s="85"/>
      <c r="Z251" s="85"/>
      <c r="AA251" s="85"/>
      <c r="AB251" s="85"/>
      <c r="AC251" s="85"/>
      <c r="AD251" s="85"/>
      <c r="AE251" s="85"/>
      <c r="AF251" s="85"/>
      <c r="AG251" s="85"/>
      <c r="AH251" s="85"/>
      <c r="AI251" s="85"/>
      <c r="AJ251" s="85"/>
      <c r="AK251" s="85"/>
    </row>
    <row r="252" spans="1:41" ht="18" customHeight="1">
      <c r="B252" s="53"/>
      <c r="C252" s="53"/>
      <c r="D252" s="53"/>
      <c r="E252" s="53"/>
      <c r="F252" s="53"/>
      <c r="G252" s="53"/>
      <c r="H252" s="53"/>
      <c r="I252" s="292"/>
      <c r="J252" s="294"/>
      <c r="K252" s="295"/>
      <c r="L252" s="294"/>
      <c r="M252" s="295"/>
      <c r="N252" s="294"/>
      <c r="O252" s="295"/>
      <c r="P252" s="294"/>
      <c r="Q252" s="295"/>
      <c r="R252" s="294"/>
      <c r="S252" s="295"/>
      <c r="T252" s="134"/>
      <c r="U252" s="85"/>
      <c r="V252" s="85"/>
      <c r="W252" s="85"/>
      <c r="X252" s="85"/>
      <c r="Y252" s="85"/>
      <c r="Z252" s="85"/>
      <c r="AA252" s="85"/>
      <c r="AB252" s="85"/>
      <c r="AC252" s="85"/>
      <c r="AD252" s="85"/>
      <c r="AE252" s="85"/>
      <c r="AF252" s="85"/>
      <c r="AG252" s="85"/>
      <c r="AH252" s="85"/>
      <c r="AI252" s="85"/>
      <c r="AJ252" s="85"/>
      <c r="AK252" s="85"/>
    </row>
    <row r="253" spans="1:41" ht="18" customHeight="1">
      <c r="B253" s="292"/>
      <c r="C253" s="53"/>
      <c r="D253" s="53"/>
      <c r="E253" s="53"/>
      <c r="F253" s="53"/>
      <c r="G253" s="53"/>
      <c r="H253" s="53"/>
      <c r="I253" s="292"/>
      <c r="J253" s="294"/>
      <c r="K253" s="295"/>
      <c r="L253" s="294"/>
      <c r="M253" s="295"/>
      <c r="N253" s="294"/>
      <c r="O253" s="295"/>
      <c r="P253" s="294"/>
      <c r="Q253" s="295"/>
      <c r="R253" s="294"/>
      <c r="S253" s="295"/>
      <c r="T253" s="134"/>
      <c r="U253" s="85"/>
      <c r="V253" s="85"/>
      <c r="W253" s="85"/>
      <c r="X253" s="85"/>
      <c r="Y253" s="85"/>
      <c r="Z253" s="85"/>
      <c r="AA253" s="85"/>
      <c r="AB253" s="85"/>
      <c r="AC253" s="85"/>
      <c r="AD253" s="85"/>
      <c r="AE253" s="85"/>
      <c r="AF253" s="85"/>
      <c r="AG253" s="85"/>
      <c r="AH253" s="85"/>
      <c r="AI253" s="85"/>
      <c r="AJ253" s="85"/>
      <c r="AK253" s="85"/>
    </row>
    <row r="254" spans="1:41" ht="18" customHeight="1">
      <c r="B254" s="292"/>
      <c r="C254" s="53"/>
      <c r="D254" s="53"/>
      <c r="E254" s="53"/>
      <c r="F254" s="53"/>
      <c r="G254" s="53"/>
      <c r="H254" s="53"/>
      <c r="I254" s="292"/>
      <c r="J254" s="294"/>
      <c r="K254" s="295"/>
      <c r="L254" s="294"/>
      <c r="M254" s="295"/>
      <c r="N254" s="294"/>
      <c r="O254" s="295"/>
      <c r="P254" s="294"/>
      <c r="Q254" s="295"/>
      <c r="R254" s="294"/>
      <c r="S254" s="295"/>
      <c r="T254" s="134"/>
      <c r="U254" s="85"/>
      <c r="V254" s="85"/>
      <c r="W254" s="85"/>
      <c r="X254" s="85"/>
      <c r="Y254" s="85"/>
      <c r="Z254" s="85"/>
      <c r="AA254" s="85"/>
      <c r="AB254" s="85"/>
      <c r="AC254" s="85"/>
      <c r="AD254" s="85"/>
      <c r="AE254" s="85"/>
      <c r="AF254" s="85"/>
      <c r="AG254" s="85"/>
      <c r="AH254" s="85"/>
      <c r="AI254" s="85"/>
      <c r="AJ254" s="85"/>
      <c r="AK254" s="85"/>
    </row>
    <row r="255" spans="1:41" ht="18" customHeight="1">
      <c r="B255" s="53"/>
      <c r="C255" s="53"/>
      <c r="D255" s="53"/>
      <c r="E255" s="53"/>
      <c r="F255" s="53"/>
      <c r="G255" s="53"/>
      <c r="H255" s="53"/>
      <c r="I255" s="292"/>
      <c r="J255" s="295"/>
      <c r="K255" s="295"/>
      <c r="L255" s="295"/>
      <c r="M255" s="295"/>
      <c r="N255" s="295"/>
      <c r="O255" s="295"/>
      <c r="P255" s="295"/>
      <c r="Q255" s="295"/>
      <c r="R255" s="154"/>
      <c r="S255" s="157"/>
      <c r="T255" s="134"/>
      <c r="U255" s="85"/>
      <c r="V255" s="85"/>
      <c r="W255" s="85"/>
      <c r="X255" s="85"/>
      <c r="Y255" s="85"/>
      <c r="Z255" s="85"/>
      <c r="AA255" s="85"/>
      <c r="AB255" s="85"/>
      <c r="AC255" s="85"/>
      <c r="AD255" s="85"/>
      <c r="AE255" s="85"/>
      <c r="AF255" s="85"/>
      <c r="AG255" s="85"/>
      <c r="AH255" s="85"/>
      <c r="AI255" s="85"/>
      <c r="AJ255" s="85"/>
      <c r="AK255" s="85"/>
    </row>
    <row r="256" spans="1:41" ht="18" customHeight="1">
      <c r="B256" s="53"/>
      <c r="C256" s="53"/>
      <c r="D256" s="53"/>
      <c r="E256" s="53"/>
      <c r="F256" s="53"/>
      <c r="G256" s="53"/>
      <c r="H256" s="53"/>
      <c r="I256" s="292"/>
      <c r="J256" s="294"/>
      <c r="K256" s="295"/>
      <c r="L256" s="294"/>
      <c r="M256" s="295"/>
      <c r="N256" s="294"/>
      <c r="O256" s="295"/>
      <c r="P256" s="294"/>
      <c r="Q256" s="295"/>
      <c r="R256" s="294"/>
      <c r="S256" s="295"/>
      <c r="T256" s="134"/>
      <c r="U256" s="85"/>
      <c r="V256" s="85"/>
      <c r="W256" s="85"/>
      <c r="X256" s="85"/>
      <c r="Y256" s="85"/>
      <c r="Z256" s="85"/>
      <c r="AA256" s="85"/>
      <c r="AB256" s="85"/>
      <c r="AC256" s="85"/>
      <c r="AD256" s="85"/>
      <c r="AE256" s="85"/>
      <c r="AF256" s="85"/>
      <c r="AG256" s="85"/>
      <c r="AH256" s="85"/>
      <c r="AI256" s="85"/>
      <c r="AJ256" s="85"/>
      <c r="AK256" s="85"/>
    </row>
    <row r="257" spans="2:37" ht="18" customHeight="1">
      <c r="B257" s="292"/>
      <c r="C257" s="53"/>
      <c r="D257" s="53"/>
      <c r="E257" s="53"/>
      <c r="F257" s="53"/>
      <c r="G257" s="53"/>
      <c r="H257" s="53"/>
      <c r="I257" s="292"/>
      <c r="J257" s="294"/>
      <c r="K257" s="295"/>
      <c r="L257" s="294"/>
      <c r="M257" s="295"/>
      <c r="N257" s="294"/>
      <c r="O257" s="295"/>
      <c r="P257" s="294"/>
      <c r="Q257" s="295"/>
      <c r="R257" s="294"/>
      <c r="S257" s="295"/>
      <c r="T257" s="134"/>
      <c r="U257" s="85"/>
      <c r="V257" s="85"/>
      <c r="W257" s="85"/>
      <c r="X257" s="85"/>
      <c r="Y257" s="85"/>
      <c r="Z257" s="85"/>
      <c r="AA257" s="85"/>
      <c r="AB257" s="85"/>
      <c r="AC257" s="85"/>
      <c r="AD257" s="85"/>
      <c r="AE257" s="85"/>
      <c r="AF257" s="85"/>
      <c r="AG257" s="85"/>
      <c r="AH257" s="85"/>
      <c r="AI257" s="85"/>
      <c r="AJ257" s="85"/>
      <c r="AK257" s="85"/>
    </row>
    <row r="258" spans="2:37" ht="18" customHeight="1">
      <c r="B258" s="292"/>
      <c r="C258" s="53"/>
      <c r="D258" s="53"/>
      <c r="E258" s="53"/>
      <c r="F258" s="53"/>
      <c r="G258" s="53"/>
      <c r="H258" s="53"/>
      <c r="I258" s="292"/>
      <c r="J258" s="294"/>
      <c r="K258" s="295"/>
      <c r="L258" s="294"/>
      <c r="M258" s="295"/>
      <c r="N258" s="294"/>
      <c r="O258" s="295"/>
      <c r="P258" s="294"/>
      <c r="Q258" s="295"/>
      <c r="R258" s="294"/>
      <c r="S258" s="295"/>
      <c r="T258" s="134"/>
      <c r="U258" s="85"/>
      <c r="V258" s="85"/>
      <c r="W258" s="85"/>
      <c r="X258" s="85"/>
      <c r="Y258" s="85"/>
      <c r="Z258" s="85"/>
      <c r="AA258" s="85"/>
      <c r="AB258" s="85"/>
      <c r="AC258" s="85"/>
      <c r="AD258" s="85"/>
      <c r="AE258" s="85"/>
      <c r="AF258" s="85"/>
      <c r="AG258" s="85"/>
      <c r="AH258" s="85"/>
      <c r="AI258" s="85"/>
      <c r="AJ258" s="85"/>
      <c r="AK258" s="85"/>
    </row>
    <row r="259" spans="2:37" ht="18" customHeight="1">
      <c r="B259" s="53"/>
      <c r="C259" s="53"/>
      <c r="D259" s="53"/>
      <c r="E259" s="53"/>
      <c r="F259" s="53"/>
      <c r="G259" s="53"/>
      <c r="H259" s="53"/>
      <c r="I259" s="292"/>
      <c r="J259" s="295"/>
      <c r="K259" s="295"/>
      <c r="L259" s="295"/>
      <c r="M259" s="295"/>
      <c r="N259" s="295"/>
      <c r="O259" s="295"/>
      <c r="P259" s="295"/>
      <c r="Q259" s="295"/>
      <c r="R259" s="154"/>
      <c r="S259" s="157"/>
      <c r="T259" s="134"/>
      <c r="U259" s="85"/>
      <c r="V259" s="85"/>
      <c r="W259" s="85"/>
      <c r="X259" s="85"/>
      <c r="Y259" s="85"/>
      <c r="Z259" s="85"/>
      <c r="AA259" s="85"/>
      <c r="AB259" s="85"/>
      <c r="AC259" s="85"/>
      <c r="AD259" s="85"/>
      <c r="AE259" s="85"/>
      <c r="AF259" s="85"/>
      <c r="AG259" s="85"/>
      <c r="AH259" s="85"/>
      <c r="AI259" s="85"/>
      <c r="AJ259" s="85"/>
      <c r="AK259" s="85"/>
    </row>
    <row r="260" spans="2:37" ht="18" customHeight="1">
      <c r="B260" s="53"/>
      <c r="C260" s="53"/>
      <c r="D260" s="53"/>
      <c r="E260" s="53"/>
      <c r="F260" s="53"/>
      <c r="G260" s="53"/>
      <c r="H260" s="53"/>
      <c r="I260" s="292"/>
      <c r="J260" s="294"/>
      <c r="K260" s="295"/>
      <c r="L260" s="294"/>
      <c r="M260" s="295"/>
      <c r="N260" s="294"/>
      <c r="O260" s="295"/>
      <c r="P260" s="294"/>
      <c r="Q260" s="295"/>
      <c r="R260" s="294"/>
      <c r="S260" s="295"/>
      <c r="T260" s="134"/>
      <c r="U260" s="85"/>
      <c r="V260" s="85"/>
      <c r="W260" s="85"/>
      <c r="X260" s="85"/>
      <c r="Y260" s="85"/>
      <c r="Z260" s="85"/>
      <c r="AA260" s="85"/>
      <c r="AB260" s="85"/>
      <c r="AC260" s="85"/>
      <c r="AD260" s="85"/>
      <c r="AE260" s="85"/>
      <c r="AF260" s="85"/>
      <c r="AG260" s="85"/>
      <c r="AH260" s="85"/>
      <c r="AI260" s="85"/>
      <c r="AJ260" s="85"/>
      <c r="AK260" s="85"/>
    </row>
    <row r="261" spans="2:37" ht="18" customHeight="1">
      <c r="B261" s="292"/>
      <c r="C261" s="53"/>
      <c r="D261" s="53"/>
      <c r="E261" s="53"/>
      <c r="F261" s="53"/>
      <c r="G261" s="53"/>
      <c r="H261" s="53"/>
      <c r="I261" s="292"/>
      <c r="J261" s="294"/>
      <c r="K261" s="295"/>
      <c r="L261" s="294"/>
      <c r="M261" s="295"/>
      <c r="N261" s="294"/>
      <c r="O261" s="295"/>
      <c r="P261" s="294"/>
      <c r="Q261" s="295"/>
      <c r="R261" s="294"/>
      <c r="S261" s="295"/>
      <c r="T261" s="134"/>
      <c r="U261" s="85"/>
      <c r="V261" s="85"/>
      <c r="W261" s="85"/>
      <c r="X261" s="85"/>
      <c r="Y261" s="85"/>
      <c r="Z261" s="85"/>
      <c r="AA261" s="85"/>
      <c r="AB261" s="85"/>
      <c r="AC261" s="85"/>
      <c r="AD261" s="85"/>
      <c r="AE261" s="85"/>
      <c r="AF261" s="85"/>
      <c r="AG261" s="85"/>
      <c r="AH261" s="85"/>
      <c r="AI261" s="85"/>
      <c r="AJ261" s="85"/>
      <c r="AK261" s="85"/>
    </row>
    <row r="262" spans="2:37" ht="18" customHeight="1">
      <c r="B262" s="292"/>
      <c r="C262" s="53"/>
      <c r="D262" s="53"/>
      <c r="E262" s="53"/>
      <c r="F262" s="53"/>
      <c r="G262" s="53"/>
      <c r="H262" s="53"/>
      <c r="I262" s="292"/>
      <c r="J262" s="294"/>
      <c r="K262" s="295"/>
      <c r="L262" s="294"/>
      <c r="M262" s="295"/>
      <c r="N262" s="294"/>
      <c r="O262" s="295"/>
      <c r="P262" s="294"/>
      <c r="Q262" s="295"/>
      <c r="R262" s="294"/>
      <c r="S262" s="295"/>
      <c r="T262" s="134"/>
      <c r="U262" s="85"/>
      <c r="V262" s="85"/>
      <c r="W262" s="85"/>
      <c r="X262" s="85"/>
      <c r="Y262" s="85"/>
      <c r="Z262" s="85"/>
      <c r="AA262" s="85"/>
      <c r="AB262" s="85"/>
      <c r="AC262" s="85"/>
      <c r="AD262" s="85"/>
      <c r="AE262" s="85"/>
      <c r="AF262" s="85"/>
      <c r="AG262" s="85"/>
      <c r="AH262" s="85"/>
      <c r="AI262" s="85"/>
      <c r="AJ262" s="85"/>
      <c r="AK262" s="85"/>
    </row>
    <row r="263" spans="2:37" ht="18" customHeight="1">
      <c r="B263" s="53"/>
      <c r="C263" s="53"/>
      <c r="D263" s="53"/>
      <c r="E263" s="53"/>
      <c r="F263" s="53"/>
      <c r="G263" s="53"/>
      <c r="H263" s="53"/>
      <c r="I263" s="292"/>
      <c r="J263" s="295"/>
      <c r="K263" s="295"/>
      <c r="L263" s="295"/>
      <c r="M263" s="295"/>
      <c r="N263" s="295"/>
      <c r="O263" s="295"/>
      <c r="P263" s="295"/>
      <c r="Q263" s="295"/>
      <c r="R263" s="154"/>
      <c r="S263" s="157"/>
      <c r="T263" s="134"/>
      <c r="U263" s="85"/>
      <c r="V263" s="85"/>
      <c r="W263" s="85"/>
      <c r="X263" s="85"/>
      <c r="Y263" s="85"/>
      <c r="Z263" s="85"/>
      <c r="AA263" s="85"/>
      <c r="AB263" s="85"/>
      <c r="AC263" s="85"/>
      <c r="AD263" s="85"/>
      <c r="AE263" s="85"/>
      <c r="AF263" s="85"/>
      <c r="AG263" s="85"/>
      <c r="AH263" s="85"/>
      <c r="AI263" s="85"/>
      <c r="AJ263" s="85"/>
      <c r="AK263" s="85"/>
    </row>
    <row r="264" spans="2:37" ht="18" customHeight="1">
      <c r="B264" s="53"/>
      <c r="C264" s="53"/>
      <c r="D264" s="53"/>
      <c r="E264" s="53"/>
      <c r="F264" s="53"/>
      <c r="G264" s="53"/>
      <c r="H264" s="53"/>
      <c r="I264" s="292"/>
      <c r="J264" s="294"/>
      <c r="K264" s="295"/>
      <c r="L264" s="294"/>
      <c r="M264" s="295"/>
      <c r="N264" s="294"/>
      <c r="O264" s="295"/>
      <c r="P264" s="294"/>
      <c r="Q264" s="295"/>
      <c r="R264" s="294"/>
      <c r="S264" s="295"/>
      <c r="T264" s="134"/>
      <c r="U264" s="85"/>
      <c r="V264" s="85"/>
      <c r="W264" s="85"/>
      <c r="X264" s="85"/>
      <c r="Y264" s="85"/>
      <c r="Z264" s="85"/>
      <c r="AA264" s="85"/>
      <c r="AB264" s="85"/>
      <c r="AC264" s="85"/>
      <c r="AD264" s="85"/>
      <c r="AE264" s="85"/>
      <c r="AF264" s="85"/>
      <c r="AG264" s="85"/>
      <c r="AH264" s="85"/>
      <c r="AI264" s="85"/>
      <c r="AJ264" s="85"/>
      <c r="AK264" s="85"/>
    </row>
    <row r="265" spans="2:37" ht="18" customHeight="1">
      <c r="B265" s="292"/>
      <c r="C265" s="53"/>
      <c r="D265" s="53"/>
      <c r="E265" s="53"/>
      <c r="F265" s="53"/>
      <c r="G265" s="53"/>
      <c r="H265" s="53"/>
      <c r="I265" s="292"/>
      <c r="J265" s="294"/>
      <c r="K265" s="295"/>
      <c r="L265" s="294"/>
      <c r="M265" s="295"/>
      <c r="N265" s="294"/>
      <c r="O265" s="295"/>
      <c r="P265" s="294"/>
      <c r="Q265" s="295"/>
      <c r="R265" s="294"/>
      <c r="S265" s="295"/>
      <c r="T265" s="134"/>
      <c r="U265" s="85"/>
      <c r="V265" s="85"/>
      <c r="W265" s="85"/>
      <c r="X265" s="85"/>
      <c r="Y265" s="85"/>
      <c r="Z265" s="85"/>
      <c r="AA265" s="85"/>
      <c r="AB265" s="85"/>
      <c r="AC265" s="85"/>
      <c r="AD265" s="85"/>
      <c r="AE265" s="85"/>
      <c r="AF265" s="85"/>
      <c r="AG265" s="85"/>
      <c r="AH265" s="85"/>
      <c r="AI265" s="85"/>
      <c r="AJ265" s="85"/>
      <c r="AK265" s="85"/>
    </row>
    <row r="266" spans="2:37" ht="18" customHeight="1">
      <c r="B266" s="292"/>
      <c r="C266" s="53"/>
      <c r="D266" s="53"/>
      <c r="E266" s="53"/>
      <c r="F266" s="53"/>
      <c r="G266" s="53"/>
      <c r="H266" s="53"/>
      <c r="I266" s="292"/>
      <c r="J266" s="294"/>
      <c r="K266" s="295"/>
      <c r="L266" s="294"/>
      <c r="M266" s="295"/>
      <c r="N266" s="294"/>
      <c r="O266" s="295"/>
      <c r="P266" s="294"/>
      <c r="Q266" s="295"/>
      <c r="R266" s="294"/>
      <c r="S266" s="295"/>
      <c r="T266" s="134"/>
      <c r="U266" s="85"/>
      <c r="V266" s="85"/>
      <c r="W266" s="85"/>
      <c r="X266" s="85"/>
      <c r="Y266" s="85"/>
      <c r="Z266" s="85"/>
      <c r="AA266" s="85"/>
      <c r="AB266" s="85"/>
      <c r="AC266" s="85"/>
      <c r="AD266" s="85"/>
      <c r="AE266" s="85"/>
      <c r="AF266" s="85"/>
      <c r="AG266" s="85"/>
      <c r="AH266" s="85"/>
      <c r="AI266" s="85"/>
      <c r="AJ266" s="85"/>
      <c r="AK266" s="85"/>
    </row>
    <row r="267" spans="2:37" ht="18" customHeight="1">
      <c r="S267" s="134"/>
      <c r="T267" s="134"/>
      <c r="U267" s="85"/>
      <c r="V267" s="85"/>
      <c r="W267" s="85"/>
      <c r="X267" s="85"/>
      <c r="Y267" s="85"/>
      <c r="Z267" s="85"/>
      <c r="AA267" s="85"/>
      <c r="AB267" s="85"/>
      <c r="AC267" s="85"/>
      <c r="AD267" s="85"/>
      <c r="AE267" s="85"/>
      <c r="AF267" s="85"/>
      <c r="AG267" s="85"/>
      <c r="AH267" s="85"/>
      <c r="AI267" s="85"/>
      <c r="AJ267" s="85"/>
      <c r="AK267" s="85"/>
    </row>
    <row r="268" spans="2:37" ht="18" customHeight="1">
      <c r="S268" s="134"/>
      <c r="T268" s="134"/>
      <c r="U268" s="85"/>
      <c r="V268" s="85"/>
      <c r="W268" s="85"/>
      <c r="X268" s="85"/>
      <c r="Y268" s="85"/>
      <c r="Z268" s="85"/>
      <c r="AA268" s="85"/>
      <c r="AB268" s="85"/>
      <c r="AC268" s="85"/>
      <c r="AD268" s="85"/>
      <c r="AE268" s="85"/>
      <c r="AF268" s="85"/>
      <c r="AG268" s="85"/>
      <c r="AH268" s="85"/>
      <c r="AI268" s="85"/>
      <c r="AJ268" s="85"/>
      <c r="AK268" s="85"/>
    </row>
    <row r="269" spans="2:37" ht="18" customHeight="1">
      <c r="S269" s="134"/>
      <c r="T269" s="134"/>
      <c r="U269" s="85"/>
      <c r="V269" s="85"/>
      <c r="W269" s="85"/>
      <c r="X269" s="85"/>
      <c r="Y269" s="85"/>
      <c r="Z269" s="85"/>
      <c r="AA269" s="85"/>
      <c r="AB269" s="85"/>
      <c r="AC269" s="85"/>
      <c r="AD269" s="85"/>
      <c r="AE269" s="85"/>
      <c r="AF269" s="85"/>
      <c r="AG269" s="85"/>
      <c r="AH269" s="85"/>
      <c r="AI269" s="85"/>
      <c r="AJ269" s="85"/>
      <c r="AK269" s="85"/>
    </row>
    <row r="270" spans="2:37" ht="18" customHeight="1">
      <c r="S270" s="134"/>
      <c r="T270" s="134"/>
      <c r="U270" s="85"/>
      <c r="V270" s="85"/>
      <c r="W270" s="85"/>
      <c r="X270" s="85"/>
      <c r="Y270" s="85"/>
      <c r="Z270" s="85"/>
      <c r="AA270" s="85"/>
      <c r="AB270" s="85"/>
      <c r="AC270" s="85"/>
      <c r="AD270" s="85"/>
      <c r="AE270" s="85"/>
      <c r="AF270" s="85"/>
      <c r="AG270" s="85"/>
      <c r="AH270" s="85"/>
      <c r="AI270" s="85"/>
      <c r="AJ270" s="85"/>
      <c r="AK270" s="85"/>
    </row>
    <row r="271" spans="2:37" ht="18" customHeight="1">
      <c r="S271" s="134"/>
      <c r="T271" s="134"/>
      <c r="U271" s="85"/>
      <c r="V271" s="85"/>
      <c r="W271" s="85"/>
      <c r="X271" s="85"/>
      <c r="Y271" s="85"/>
      <c r="Z271" s="85"/>
      <c r="AA271" s="85"/>
      <c r="AB271" s="85"/>
      <c r="AC271" s="85"/>
      <c r="AD271" s="85"/>
      <c r="AE271" s="85"/>
      <c r="AF271" s="85"/>
      <c r="AG271" s="85"/>
      <c r="AH271" s="85"/>
      <c r="AI271" s="85"/>
      <c r="AJ271" s="85"/>
      <c r="AK271" s="85"/>
    </row>
    <row r="272" spans="2:37" ht="18" customHeight="1">
      <c r="S272" s="134"/>
      <c r="T272" s="134"/>
      <c r="U272" s="85"/>
      <c r="V272" s="85"/>
      <c r="W272" s="85"/>
      <c r="X272" s="85"/>
      <c r="Y272" s="85"/>
      <c r="Z272" s="85"/>
      <c r="AA272" s="85"/>
      <c r="AB272" s="85"/>
      <c r="AC272" s="85"/>
      <c r="AD272" s="85"/>
      <c r="AE272" s="85"/>
      <c r="AF272" s="85"/>
      <c r="AG272" s="85"/>
      <c r="AH272" s="85"/>
      <c r="AI272" s="85"/>
      <c r="AJ272" s="85"/>
      <c r="AK272" s="85"/>
    </row>
    <row r="273" spans="19:37" ht="18" customHeight="1">
      <c r="S273" s="134"/>
      <c r="T273" s="134"/>
      <c r="U273" s="85"/>
      <c r="V273" s="85"/>
      <c r="W273" s="85"/>
      <c r="X273" s="85"/>
      <c r="Y273" s="85"/>
      <c r="Z273" s="85"/>
      <c r="AA273" s="85"/>
      <c r="AB273" s="85"/>
      <c r="AC273" s="85"/>
      <c r="AD273" s="85"/>
      <c r="AE273" s="85"/>
      <c r="AF273" s="85"/>
      <c r="AG273" s="85"/>
      <c r="AH273" s="85"/>
      <c r="AI273" s="85"/>
      <c r="AJ273" s="85"/>
      <c r="AK273" s="85"/>
    </row>
    <row r="274" spans="19:37" ht="18" customHeight="1">
      <c r="S274" s="134"/>
      <c r="T274" s="134"/>
      <c r="U274" s="85"/>
      <c r="V274" s="85"/>
      <c r="W274" s="85"/>
      <c r="X274" s="85"/>
      <c r="Y274" s="85"/>
      <c r="Z274" s="85"/>
      <c r="AA274" s="85"/>
      <c r="AB274" s="85"/>
      <c r="AC274" s="85"/>
      <c r="AD274" s="85"/>
      <c r="AE274" s="85"/>
      <c r="AF274" s="85"/>
      <c r="AG274" s="85"/>
      <c r="AH274" s="85"/>
      <c r="AI274" s="85"/>
      <c r="AJ274" s="85"/>
      <c r="AK274" s="85"/>
    </row>
    <row r="275" spans="19:37" ht="18" customHeight="1">
      <c r="S275" s="134"/>
      <c r="T275" s="134"/>
      <c r="U275" s="85"/>
      <c r="V275" s="85"/>
      <c r="W275" s="85"/>
      <c r="X275" s="85"/>
      <c r="Y275" s="85"/>
      <c r="Z275" s="85"/>
      <c r="AA275" s="85"/>
      <c r="AB275" s="85"/>
      <c r="AC275" s="85"/>
      <c r="AD275" s="85"/>
      <c r="AE275" s="85"/>
      <c r="AF275" s="85"/>
      <c r="AG275" s="85"/>
      <c r="AH275" s="85"/>
      <c r="AI275" s="85"/>
      <c r="AJ275" s="85"/>
      <c r="AK275" s="85"/>
    </row>
    <row r="276" spans="19:37" ht="18" customHeight="1">
      <c r="S276" s="134"/>
      <c r="T276" s="134"/>
      <c r="U276" s="85"/>
      <c r="V276" s="85"/>
      <c r="W276" s="85"/>
      <c r="X276" s="85"/>
      <c r="Y276" s="85"/>
      <c r="Z276" s="85"/>
      <c r="AA276" s="85"/>
      <c r="AB276" s="85"/>
      <c r="AC276" s="85"/>
      <c r="AD276" s="85"/>
      <c r="AE276" s="85"/>
      <c r="AF276" s="85"/>
      <c r="AG276" s="85"/>
      <c r="AH276" s="85"/>
      <c r="AI276" s="85"/>
      <c r="AJ276" s="85"/>
      <c r="AK276" s="85"/>
    </row>
    <row r="277" spans="19:37" ht="18" customHeight="1">
      <c r="S277" s="134"/>
      <c r="T277" s="134"/>
      <c r="U277" s="85"/>
      <c r="V277" s="85"/>
      <c r="W277" s="85"/>
      <c r="X277" s="85"/>
      <c r="Y277" s="85"/>
      <c r="Z277" s="85"/>
      <c r="AA277" s="85"/>
      <c r="AB277" s="85"/>
      <c r="AC277" s="85"/>
      <c r="AD277" s="85"/>
      <c r="AE277" s="85"/>
      <c r="AF277" s="85"/>
      <c r="AG277" s="85"/>
      <c r="AH277" s="85"/>
      <c r="AI277" s="85"/>
      <c r="AJ277" s="85"/>
      <c r="AK277" s="85"/>
    </row>
    <row r="278" spans="19:37" ht="18" customHeight="1">
      <c r="S278" s="134"/>
      <c r="T278" s="134"/>
      <c r="U278" s="85"/>
      <c r="V278" s="85"/>
      <c r="W278" s="85"/>
      <c r="X278" s="85"/>
      <c r="Y278" s="85"/>
      <c r="Z278" s="85"/>
      <c r="AA278" s="85"/>
      <c r="AB278" s="85"/>
      <c r="AC278" s="85"/>
      <c r="AD278" s="85"/>
      <c r="AE278" s="85"/>
      <c r="AF278" s="85"/>
      <c r="AG278" s="85"/>
      <c r="AH278" s="85"/>
      <c r="AI278" s="85"/>
      <c r="AJ278" s="85"/>
      <c r="AK278" s="85"/>
    </row>
    <row r="279" spans="19:37" ht="18" customHeight="1">
      <c r="S279" s="134"/>
      <c r="T279" s="134"/>
      <c r="U279" s="85"/>
      <c r="V279" s="85"/>
      <c r="W279" s="85"/>
      <c r="X279" s="85"/>
      <c r="Y279" s="85"/>
      <c r="Z279" s="85"/>
      <c r="AA279" s="85"/>
      <c r="AB279" s="85"/>
      <c r="AC279" s="85"/>
      <c r="AD279" s="85"/>
      <c r="AE279" s="85"/>
      <c r="AF279" s="85"/>
      <c r="AG279" s="85"/>
      <c r="AH279" s="85"/>
      <c r="AI279" s="85"/>
      <c r="AJ279" s="85"/>
      <c r="AK279" s="85"/>
    </row>
    <row r="280" spans="19:37" ht="18" customHeight="1">
      <c r="S280" s="134"/>
      <c r="T280" s="134"/>
      <c r="U280" s="85"/>
      <c r="V280" s="85"/>
      <c r="W280" s="85"/>
      <c r="X280" s="85"/>
      <c r="Y280" s="85"/>
      <c r="Z280" s="85"/>
      <c r="AA280" s="85"/>
      <c r="AB280" s="85"/>
      <c r="AC280" s="85"/>
      <c r="AD280" s="85"/>
      <c r="AE280" s="85"/>
      <c r="AF280" s="85"/>
      <c r="AG280" s="85"/>
      <c r="AH280" s="85"/>
      <c r="AI280" s="85"/>
      <c r="AJ280" s="85"/>
      <c r="AK280" s="85"/>
    </row>
    <row r="281" spans="19:37" ht="18" customHeight="1">
      <c r="S281" s="134"/>
      <c r="T281" s="134"/>
      <c r="U281" s="85"/>
      <c r="V281" s="85"/>
      <c r="W281" s="85"/>
      <c r="X281" s="85"/>
      <c r="Y281" s="85"/>
      <c r="Z281" s="85"/>
      <c r="AA281" s="85"/>
      <c r="AB281" s="85"/>
      <c r="AC281" s="85"/>
      <c r="AD281" s="85"/>
      <c r="AE281" s="85"/>
      <c r="AF281" s="85"/>
      <c r="AG281" s="85"/>
      <c r="AH281" s="85"/>
      <c r="AI281" s="85"/>
      <c r="AJ281" s="85"/>
      <c r="AK281" s="85"/>
    </row>
    <row r="282" spans="19:37" ht="18" customHeight="1">
      <c r="S282" s="134"/>
      <c r="T282" s="134"/>
      <c r="U282" s="85"/>
      <c r="V282" s="85"/>
      <c r="W282" s="85"/>
      <c r="X282" s="85"/>
      <c r="Y282" s="85"/>
      <c r="Z282" s="85"/>
      <c r="AA282" s="85"/>
      <c r="AB282" s="85"/>
      <c r="AC282" s="85"/>
      <c r="AD282" s="85"/>
      <c r="AE282" s="85"/>
      <c r="AF282" s="85"/>
      <c r="AG282" s="85"/>
      <c r="AH282" s="85"/>
      <c r="AI282" s="85"/>
      <c r="AJ282" s="85"/>
      <c r="AK282" s="85"/>
    </row>
    <row r="283" spans="19:37" ht="18" customHeight="1">
      <c r="S283" s="134"/>
      <c r="T283" s="134"/>
      <c r="U283" s="85"/>
      <c r="V283" s="85"/>
      <c r="W283" s="85"/>
      <c r="X283" s="85"/>
      <c r="Y283" s="85"/>
      <c r="Z283" s="85"/>
      <c r="AA283" s="85"/>
      <c r="AB283" s="85"/>
      <c r="AC283" s="85"/>
      <c r="AD283" s="85"/>
      <c r="AE283" s="85"/>
      <c r="AF283" s="85"/>
      <c r="AG283" s="85"/>
      <c r="AH283" s="85"/>
      <c r="AI283" s="85"/>
      <c r="AJ283" s="85"/>
      <c r="AK283" s="85"/>
    </row>
    <row r="284" spans="19:37" ht="18" customHeight="1">
      <c r="S284" s="134"/>
      <c r="T284" s="134"/>
      <c r="U284" s="85"/>
      <c r="V284" s="85"/>
      <c r="W284" s="85"/>
      <c r="X284" s="85"/>
      <c r="Y284" s="85"/>
      <c r="Z284" s="85"/>
      <c r="AA284" s="85"/>
      <c r="AB284" s="85"/>
      <c r="AC284" s="85"/>
      <c r="AD284" s="85"/>
      <c r="AE284" s="85"/>
      <c r="AF284" s="85"/>
      <c r="AG284" s="85"/>
      <c r="AH284" s="85"/>
      <c r="AI284" s="85"/>
      <c r="AJ284" s="85"/>
      <c r="AK284" s="85"/>
    </row>
    <row r="285" spans="19:37" ht="16.5" customHeight="1">
      <c r="S285" s="134"/>
      <c r="T285" s="134"/>
      <c r="U285" s="85"/>
      <c r="V285" s="85"/>
      <c r="W285" s="85"/>
      <c r="X285" s="85"/>
      <c r="Y285" s="85"/>
      <c r="Z285" s="85"/>
      <c r="AA285" s="85"/>
      <c r="AB285" s="85"/>
      <c r="AC285" s="85"/>
      <c r="AD285" s="85"/>
      <c r="AE285" s="85"/>
      <c r="AF285" s="85"/>
      <c r="AG285" s="85"/>
      <c r="AH285" s="85"/>
      <c r="AI285" s="85"/>
      <c r="AJ285" s="85"/>
      <c r="AK285" s="85"/>
    </row>
    <row r="286" spans="19:37" ht="16.5" customHeight="1">
      <c r="S286" s="134"/>
      <c r="T286" s="134"/>
      <c r="U286" s="85"/>
      <c r="V286" s="85"/>
      <c r="W286" s="85"/>
      <c r="X286" s="85"/>
      <c r="Y286" s="85"/>
      <c r="Z286" s="85"/>
      <c r="AA286" s="85"/>
      <c r="AB286" s="85"/>
      <c r="AC286" s="85"/>
      <c r="AD286" s="85"/>
      <c r="AE286" s="85"/>
      <c r="AF286" s="85"/>
      <c r="AG286" s="85"/>
      <c r="AH286" s="85"/>
      <c r="AI286" s="85"/>
      <c r="AJ286" s="85"/>
      <c r="AK286" s="85"/>
    </row>
    <row r="287" spans="19:37" ht="16.5" customHeight="1">
      <c r="S287" s="134"/>
      <c r="T287" s="134"/>
      <c r="U287" s="85"/>
      <c r="V287" s="85"/>
      <c r="W287" s="85"/>
      <c r="X287" s="85"/>
      <c r="Y287" s="85"/>
      <c r="Z287" s="85"/>
      <c r="AA287" s="85"/>
      <c r="AB287" s="85"/>
      <c r="AC287" s="85"/>
      <c r="AD287" s="85"/>
      <c r="AE287" s="85"/>
      <c r="AF287" s="85"/>
      <c r="AG287" s="85"/>
      <c r="AH287" s="85"/>
      <c r="AI287" s="85"/>
      <c r="AJ287" s="85"/>
      <c r="AK287" s="85"/>
    </row>
    <row r="288" spans="19:37" ht="16.5" customHeight="1">
      <c r="S288" s="134"/>
      <c r="T288" s="134"/>
      <c r="U288" s="85"/>
      <c r="V288" s="85"/>
      <c r="W288" s="85"/>
      <c r="X288" s="85"/>
      <c r="Y288" s="85"/>
      <c r="Z288" s="85"/>
      <c r="AA288" s="85"/>
      <c r="AB288" s="85"/>
      <c r="AC288" s="85"/>
      <c r="AD288" s="85"/>
      <c r="AE288" s="85"/>
      <c r="AF288" s="85"/>
      <c r="AG288" s="85"/>
      <c r="AH288" s="85"/>
      <c r="AI288" s="85"/>
      <c r="AJ288" s="85"/>
      <c r="AK288" s="85"/>
    </row>
    <row r="289" spans="19:37" ht="16.5" customHeight="1">
      <c r="S289" s="134"/>
      <c r="T289" s="134"/>
      <c r="U289" s="85"/>
      <c r="V289" s="85"/>
      <c r="W289" s="85"/>
      <c r="X289" s="85"/>
      <c r="Y289" s="85"/>
      <c r="Z289" s="85"/>
      <c r="AA289" s="85"/>
      <c r="AB289" s="85"/>
      <c r="AC289" s="85"/>
      <c r="AD289" s="85"/>
      <c r="AE289" s="85"/>
      <c r="AF289" s="85"/>
      <c r="AG289" s="85"/>
      <c r="AH289" s="85"/>
      <c r="AI289" s="85"/>
      <c r="AJ289" s="85"/>
      <c r="AK289" s="85"/>
    </row>
    <row r="290" spans="19:37" ht="16.5" customHeight="1">
      <c r="S290" s="134"/>
      <c r="T290" s="134"/>
      <c r="U290" s="85"/>
      <c r="V290" s="85"/>
      <c r="W290" s="85"/>
      <c r="X290" s="85"/>
      <c r="Y290" s="85"/>
      <c r="Z290" s="85"/>
      <c r="AA290" s="85"/>
      <c r="AB290" s="85"/>
      <c r="AC290" s="85"/>
      <c r="AD290" s="85"/>
      <c r="AE290" s="85"/>
      <c r="AF290" s="85"/>
      <c r="AG290" s="85"/>
      <c r="AH290" s="85"/>
      <c r="AI290" s="85"/>
      <c r="AJ290" s="85"/>
      <c r="AK290" s="85"/>
    </row>
    <row r="291" spans="19:37" ht="16.5" customHeight="1">
      <c r="S291" s="134"/>
      <c r="T291" s="134"/>
      <c r="U291" s="85"/>
      <c r="V291" s="85"/>
      <c r="W291" s="85"/>
      <c r="X291" s="85"/>
      <c r="Y291" s="85"/>
      <c r="Z291" s="85"/>
      <c r="AA291" s="85"/>
      <c r="AB291" s="85"/>
      <c r="AC291" s="85"/>
      <c r="AD291" s="85"/>
      <c r="AE291" s="85"/>
      <c r="AF291" s="85"/>
      <c r="AG291" s="85"/>
      <c r="AH291" s="85"/>
      <c r="AI291" s="85"/>
      <c r="AJ291" s="85"/>
      <c r="AK291" s="85"/>
    </row>
    <row r="292" spans="19:37" ht="16.5" customHeight="1">
      <c r="S292" s="134"/>
      <c r="T292" s="134"/>
      <c r="U292" s="85"/>
      <c r="V292" s="85"/>
      <c r="W292" s="85"/>
      <c r="X292" s="85"/>
      <c r="Y292" s="85"/>
      <c r="Z292" s="85"/>
      <c r="AA292" s="85"/>
      <c r="AB292" s="85"/>
      <c r="AC292" s="85"/>
      <c r="AD292" s="85"/>
      <c r="AE292" s="85"/>
      <c r="AF292" s="85"/>
      <c r="AG292" s="85"/>
      <c r="AH292" s="85"/>
      <c r="AI292" s="85"/>
      <c r="AJ292" s="85"/>
      <c r="AK292" s="85"/>
    </row>
    <row r="293" spans="19:37" ht="16.5" customHeight="1">
      <c r="S293" s="134"/>
      <c r="T293" s="134"/>
      <c r="U293" s="85"/>
      <c r="V293" s="85"/>
      <c r="W293" s="85"/>
      <c r="X293" s="85"/>
      <c r="Y293" s="85"/>
      <c r="Z293" s="85"/>
      <c r="AA293" s="85"/>
      <c r="AB293" s="85"/>
      <c r="AC293" s="85"/>
      <c r="AD293" s="85"/>
      <c r="AE293" s="85"/>
      <c r="AF293" s="85"/>
      <c r="AG293" s="85"/>
      <c r="AH293" s="85"/>
      <c r="AI293" s="85"/>
      <c r="AJ293" s="85"/>
      <c r="AK293" s="85"/>
    </row>
    <row r="294" spans="19:37" ht="16.5" customHeight="1">
      <c r="S294" s="134"/>
      <c r="T294" s="134"/>
      <c r="U294" s="85"/>
      <c r="V294" s="85"/>
      <c r="W294" s="85"/>
      <c r="X294" s="85"/>
      <c r="Y294" s="85"/>
      <c r="Z294" s="85"/>
      <c r="AA294" s="85"/>
      <c r="AB294" s="85"/>
      <c r="AC294" s="85"/>
      <c r="AD294" s="85"/>
      <c r="AE294" s="85"/>
      <c r="AF294" s="85"/>
      <c r="AG294" s="85"/>
      <c r="AH294" s="85"/>
      <c r="AI294" s="85"/>
      <c r="AJ294" s="85"/>
      <c r="AK294" s="85"/>
    </row>
    <row r="295" spans="19:37" ht="16.5" customHeight="1">
      <c r="S295" s="134"/>
      <c r="T295" s="134"/>
      <c r="U295" s="85"/>
      <c r="V295" s="85"/>
      <c r="W295" s="85"/>
      <c r="X295" s="85"/>
      <c r="Y295" s="85"/>
      <c r="Z295" s="85"/>
      <c r="AA295" s="85"/>
      <c r="AB295" s="85"/>
      <c r="AC295" s="85"/>
      <c r="AD295" s="85"/>
      <c r="AE295" s="85"/>
      <c r="AF295" s="85"/>
      <c r="AG295" s="85"/>
      <c r="AH295" s="85"/>
      <c r="AI295" s="85"/>
      <c r="AJ295" s="85"/>
      <c r="AK295" s="85"/>
    </row>
    <row r="296" spans="19:37" ht="16.5" customHeight="1">
      <c r="S296" s="134"/>
      <c r="T296" s="134"/>
      <c r="U296" s="85"/>
      <c r="V296" s="85"/>
      <c r="W296" s="85"/>
      <c r="X296" s="85"/>
      <c r="Y296" s="85"/>
      <c r="Z296" s="85"/>
      <c r="AA296" s="85"/>
      <c r="AB296" s="85"/>
      <c r="AC296" s="85"/>
      <c r="AD296" s="85"/>
      <c r="AE296" s="85"/>
      <c r="AF296" s="85"/>
      <c r="AG296" s="85"/>
      <c r="AH296" s="85"/>
      <c r="AI296" s="85"/>
      <c r="AJ296" s="85"/>
      <c r="AK296" s="85"/>
    </row>
    <row r="297" spans="19:37" ht="16.5" customHeight="1">
      <c r="S297" s="134"/>
      <c r="T297" s="134"/>
      <c r="U297" s="85"/>
      <c r="V297" s="85"/>
      <c r="W297" s="85"/>
      <c r="X297" s="85"/>
      <c r="Y297" s="85"/>
      <c r="Z297" s="85"/>
      <c r="AA297" s="85"/>
      <c r="AB297" s="85"/>
      <c r="AC297" s="85"/>
      <c r="AD297" s="85"/>
      <c r="AE297" s="85"/>
      <c r="AF297" s="85"/>
      <c r="AG297" s="85"/>
      <c r="AH297" s="85"/>
      <c r="AI297" s="85"/>
      <c r="AJ297" s="85"/>
      <c r="AK297" s="85"/>
    </row>
    <row r="298" spans="19:37" ht="16.5" customHeight="1">
      <c r="S298" s="134"/>
      <c r="T298" s="134"/>
      <c r="U298" s="85"/>
      <c r="V298" s="85"/>
      <c r="W298" s="85"/>
      <c r="X298" s="85"/>
      <c r="Y298" s="85"/>
      <c r="Z298" s="85"/>
      <c r="AA298" s="85"/>
      <c r="AB298" s="85"/>
      <c r="AC298" s="85"/>
      <c r="AD298" s="85"/>
      <c r="AE298" s="85"/>
      <c r="AF298" s="85"/>
      <c r="AG298" s="85"/>
      <c r="AH298" s="85"/>
      <c r="AI298" s="85"/>
      <c r="AJ298" s="85"/>
      <c r="AK298" s="85"/>
    </row>
    <row r="299" spans="19:37" ht="16.5" customHeight="1">
      <c r="S299" s="134"/>
      <c r="T299" s="134"/>
      <c r="U299" s="85"/>
      <c r="V299" s="85"/>
      <c r="W299" s="85"/>
      <c r="X299" s="85"/>
      <c r="Y299" s="85"/>
      <c r="Z299" s="85"/>
      <c r="AA299" s="85"/>
      <c r="AB299" s="85"/>
      <c r="AC299" s="85"/>
      <c r="AD299" s="85"/>
      <c r="AE299" s="85"/>
      <c r="AF299" s="85"/>
      <c r="AG299" s="85"/>
      <c r="AH299" s="85"/>
      <c r="AI299" s="85"/>
      <c r="AJ299" s="85"/>
      <c r="AK299" s="85"/>
    </row>
    <row r="300" spans="19:37" ht="16.5" customHeight="1">
      <c r="S300" s="134"/>
      <c r="T300" s="134"/>
      <c r="U300" s="85"/>
      <c r="V300" s="85"/>
      <c r="W300" s="85"/>
      <c r="X300" s="85"/>
      <c r="Y300" s="85"/>
      <c r="Z300" s="85"/>
      <c r="AA300" s="85"/>
      <c r="AB300" s="85"/>
      <c r="AC300" s="85"/>
      <c r="AD300" s="85"/>
      <c r="AE300" s="85"/>
      <c r="AF300" s="85"/>
      <c r="AG300" s="85"/>
      <c r="AH300" s="85"/>
      <c r="AI300" s="85"/>
      <c r="AJ300" s="85"/>
      <c r="AK300" s="85"/>
    </row>
    <row r="301" spans="19:37" ht="16.5" customHeight="1">
      <c r="S301" s="134"/>
      <c r="T301" s="134"/>
      <c r="U301" s="85"/>
      <c r="V301" s="85"/>
      <c r="W301" s="85"/>
      <c r="X301" s="85"/>
      <c r="Y301" s="85"/>
      <c r="Z301" s="85"/>
      <c r="AA301" s="85"/>
      <c r="AB301" s="85"/>
      <c r="AC301" s="85"/>
      <c r="AD301" s="85"/>
      <c r="AE301" s="85"/>
      <c r="AF301" s="85"/>
      <c r="AG301" s="85"/>
      <c r="AH301" s="85"/>
      <c r="AI301" s="85"/>
      <c r="AJ301" s="85"/>
      <c r="AK301" s="85"/>
    </row>
    <row r="302" spans="19:37" ht="16.5" customHeight="1">
      <c r="S302" s="134"/>
      <c r="T302" s="134"/>
      <c r="U302" s="85"/>
      <c r="V302" s="85"/>
      <c r="W302" s="85"/>
      <c r="X302" s="85"/>
      <c r="Y302" s="85"/>
      <c r="Z302" s="85"/>
      <c r="AA302" s="85"/>
      <c r="AB302" s="85"/>
      <c r="AC302" s="85"/>
      <c r="AD302" s="85"/>
      <c r="AE302" s="85"/>
      <c r="AF302" s="85"/>
      <c r="AG302" s="85"/>
      <c r="AH302" s="85"/>
      <c r="AI302" s="85"/>
      <c r="AJ302" s="85"/>
      <c r="AK302" s="85"/>
    </row>
    <row r="303" spans="19:37" ht="16.5" customHeight="1">
      <c r="S303" s="134"/>
      <c r="T303" s="134"/>
      <c r="U303" s="85"/>
      <c r="V303" s="85"/>
      <c r="W303" s="85"/>
      <c r="X303" s="85"/>
      <c r="Y303" s="85"/>
      <c r="Z303" s="85"/>
      <c r="AA303" s="85"/>
      <c r="AB303" s="85"/>
      <c r="AC303" s="85"/>
      <c r="AD303" s="85"/>
      <c r="AE303" s="85"/>
      <c r="AF303" s="85"/>
      <c r="AG303" s="85"/>
      <c r="AH303" s="85"/>
      <c r="AI303" s="85"/>
      <c r="AJ303" s="85"/>
      <c r="AK303" s="85"/>
    </row>
    <row r="304" spans="19:37" ht="16.5" customHeight="1">
      <c r="S304" s="134"/>
      <c r="T304" s="134"/>
      <c r="U304" s="85"/>
      <c r="V304" s="85"/>
      <c r="W304" s="85"/>
      <c r="X304" s="85"/>
      <c r="Y304" s="85"/>
      <c r="Z304" s="85"/>
      <c r="AA304" s="85"/>
      <c r="AB304" s="85"/>
      <c r="AC304" s="85"/>
      <c r="AD304" s="85"/>
      <c r="AE304" s="85"/>
      <c r="AF304" s="85"/>
      <c r="AG304" s="85"/>
      <c r="AH304" s="85"/>
      <c r="AI304" s="85"/>
      <c r="AJ304" s="85"/>
      <c r="AK304" s="85"/>
    </row>
    <row r="305" spans="19:37" ht="16.5" customHeight="1">
      <c r="S305" s="134"/>
      <c r="T305" s="134"/>
      <c r="U305" s="85"/>
      <c r="V305" s="85"/>
      <c r="W305" s="85"/>
      <c r="X305" s="85"/>
      <c r="Y305" s="85"/>
      <c r="Z305" s="85"/>
      <c r="AA305" s="85"/>
      <c r="AB305" s="85"/>
      <c r="AC305" s="85"/>
      <c r="AD305" s="85"/>
      <c r="AE305" s="85"/>
      <c r="AF305" s="85"/>
      <c r="AG305" s="85"/>
      <c r="AH305" s="85"/>
      <c r="AI305" s="85"/>
      <c r="AJ305" s="85"/>
      <c r="AK305" s="85"/>
    </row>
    <row r="306" spans="19:37" ht="16.5" customHeight="1">
      <c r="S306" s="134"/>
      <c r="T306" s="134"/>
      <c r="U306" s="85"/>
      <c r="V306" s="85"/>
      <c r="W306" s="85"/>
      <c r="X306" s="85"/>
      <c r="Y306" s="85"/>
      <c r="Z306" s="85"/>
      <c r="AA306" s="85"/>
      <c r="AB306" s="85"/>
      <c r="AC306" s="85"/>
      <c r="AD306" s="85"/>
      <c r="AE306" s="85"/>
      <c r="AF306" s="85"/>
      <c r="AG306" s="85"/>
      <c r="AH306" s="85"/>
      <c r="AI306" s="85"/>
      <c r="AJ306" s="85"/>
      <c r="AK306" s="85"/>
    </row>
    <row r="307" spans="19:37" ht="16.5" customHeight="1">
      <c r="S307" s="134"/>
      <c r="T307" s="134"/>
      <c r="U307" s="85"/>
      <c r="V307" s="85"/>
      <c r="W307" s="85"/>
      <c r="X307" s="85"/>
      <c r="Y307" s="85"/>
      <c r="Z307" s="85"/>
      <c r="AA307" s="85"/>
      <c r="AB307" s="85"/>
      <c r="AC307" s="85"/>
      <c r="AD307" s="85"/>
      <c r="AE307" s="85"/>
      <c r="AF307" s="85"/>
      <c r="AG307" s="85"/>
      <c r="AH307" s="85"/>
      <c r="AI307" s="85"/>
      <c r="AJ307" s="85"/>
      <c r="AK307" s="85"/>
    </row>
    <row r="308" spans="19:37" ht="16.5" customHeight="1">
      <c r="S308" s="134"/>
      <c r="T308" s="134"/>
      <c r="U308" s="85"/>
      <c r="V308" s="85"/>
      <c r="W308" s="85"/>
      <c r="X308" s="85"/>
      <c r="Y308" s="85"/>
      <c r="Z308" s="85"/>
      <c r="AA308" s="85"/>
      <c r="AB308" s="85"/>
      <c r="AC308" s="85"/>
      <c r="AD308" s="85"/>
      <c r="AE308" s="85"/>
      <c r="AF308" s="85"/>
      <c r="AG308" s="85"/>
      <c r="AH308" s="85"/>
      <c r="AI308" s="85"/>
      <c r="AJ308" s="85"/>
      <c r="AK308" s="85"/>
    </row>
    <row r="309" spans="19:37" ht="16.5" customHeight="1">
      <c r="S309" s="134"/>
      <c r="T309" s="134"/>
      <c r="U309" s="85"/>
      <c r="V309" s="85"/>
      <c r="W309" s="85"/>
      <c r="X309" s="85"/>
      <c r="Y309" s="85"/>
      <c r="Z309" s="85"/>
      <c r="AA309" s="85"/>
      <c r="AB309" s="85"/>
      <c r="AC309" s="85"/>
      <c r="AD309" s="85"/>
      <c r="AE309" s="85"/>
      <c r="AF309" s="85"/>
      <c r="AG309" s="85"/>
      <c r="AH309" s="85"/>
      <c r="AI309" s="85"/>
      <c r="AJ309" s="85"/>
      <c r="AK309" s="85"/>
    </row>
    <row r="310" spans="19:37" ht="16.5" customHeight="1">
      <c r="S310" s="134"/>
      <c r="T310" s="134"/>
      <c r="U310" s="85"/>
      <c r="V310" s="85"/>
      <c r="W310" s="85"/>
      <c r="X310" s="85"/>
      <c r="Y310" s="85"/>
      <c r="Z310" s="85"/>
      <c r="AA310" s="85"/>
      <c r="AB310" s="85"/>
      <c r="AC310" s="85"/>
      <c r="AD310" s="85"/>
      <c r="AE310" s="85"/>
      <c r="AF310" s="85"/>
      <c r="AG310" s="85"/>
      <c r="AH310" s="85"/>
      <c r="AI310" s="85"/>
      <c r="AJ310" s="85"/>
      <c r="AK310" s="85"/>
    </row>
    <row r="311" spans="19:37" ht="16.5" customHeight="1">
      <c r="S311" s="134"/>
      <c r="T311" s="134"/>
      <c r="U311" s="85"/>
      <c r="V311" s="85"/>
      <c r="W311" s="85"/>
      <c r="X311" s="85"/>
      <c r="Y311" s="85"/>
      <c r="Z311" s="85"/>
      <c r="AA311" s="85"/>
      <c r="AB311" s="85"/>
      <c r="AC311" s="85"/>
      <c r="AD311" s="85"/>
      <c r="AE311" s="85"/>
      <c r="AF311" s="85"/>
      <c r="AG311" s="85"/>
      <c r="AH311" s="85"/>
      <c r="AI311" s="85"/>
      <c r="AJ311" s="85"/>
      <c r="AK311" s="85"/>
    </row>
    <row r="312" spans="19:37" ht="16.5" customHeight="1">
      <c r="S312" s="134"/>
      <c r="T312" s="134"/>
      <c r="U312" s="85"/>
      <c r="V312" s="85"/>
      <c r="W312" s="85"/>
      <c r="X312" s="85"/>
      <c r="Y312" s="85"/>
      <c r="Z312" s="85"/>
      <c r="AA312" s="85"/>
      <c r="AB312" s="85"/>
      <c r="AC312" s="85"/>
      <c r="AD312" s="85"/>
      <c r="AE312" s="85"/>
      <c r="AF312" s="85"/>
      <c r="AG312" s="85"/>
      <c r="AH312" s="85"/>
      <c r="AI312" s="85"/>
      <c r="AJ312" s="85"/>
      <c r="AK312" s="85"/>
    </row>
    <row r="313" spans="19:37" ht="16.5" customHeight="1">
      <c r="S313" s="134"/>
      <c r="T313" s="134"/>
      <c r="U313" s="85"/>
      <c r="V313" s="85"/>
      <c r="W313" s="85"/>
      <c r="X313" s="85"/>
      <c r="Y313" s="85"/>
      <c r="Z313" s="85"/>
      <c r="AA313" s="85"/>
      <c r="AB313" s="85"/>
      <c r="AC313" s="85"/>
      <c r="AD313" s="85"/>
      <c r="AE313" s="85"/>
      <c r="AF313" s="85"/>
      <c r="AG313" s="85"/>
      <c r="AH313" s="85"/>
      <c r="AI313" s="85"/>
      <c r="AJ313" s="85"/>
      <c r="AK313" s="85"/>
    </row>
    <row r="314" spans="19:37" ht="16.5" customHeight="1">
      <c r="S314" s="134"/>
      <c r="T314" s="134"/>
      <c r="U314" s="85"/>
      <c r="V314" s="85"/>
      <c r="W314" s="85"/>
      <c r="X314" s="85"/>
      <c r="Y314" s="85"/>
      <c r="Z314" s="85"/>
      <c r="AA314" s="85"/>
      <c r="AB314" s="85"/>
      <c r="AC314" s="85"/>
      <c r="AD314" s="85"/>
      <c r="AE314" s="85"/>
      <c r="AF314" s="85"/>
      <c r="AG314" s="85"/>
      <c r="AH314" s="85"/>
      <c r="AI314" s="85"/>
      <c r="AJ314" s="85"/>
      <c r="AK314" s="85"/>
    </row>
    <row r="315" spans="19:37" ht="16.5" customHeight="1">
      <c r="S315" s="134"/>
      <c r="T315" s="134"/>
      <c r="U315" s="85"/>
      <c r="V315" s="85"/>
      <c r="W315" s="85"/>
      <c r="X315" s="85"/>
      <c r="Y315" s="85"/>
      <c r="Z315" s="85"/>
      <c r="AA315" s="85"/>
      <c r="AB315" s="85"/>
      <c r="AC315" s="85"/>
      <c r="AD315" s="85"/>
      <c r="AE315" s="85"/>
      <c r="AF315" s="85"/>
      <c r="AG315" s="85"/>
      <c r="AH315" s="85"/>
      <c r="AI315" s="85"/>
      <c r="AJ315" s="85"/>
      <c r="AK315" s="85"/>
    </row>
    <row r="316" spans="19:37" ht="16.5" customHeight="1">
      <c r="S316" s="134"/>
      <c r="T316" s="134"/>
      <c r="U316" s="85"/>
      <c r="V316" s="85"/>
      <c r="W316" s="85"/>
      <c r="X316" s="85"/>
      <c r="Y316" s="85"/>
      <c r="Z316" s="85"/>
      <c r="AA316" s="85"/>
      <c r="AB316" s="85"/>
      <c r="AC316" s="85"/>
      <c r="AD316" s="85"/>
      <c r="AE316" s="85"/>
      <c r="AF316" s="85"/>
      <c r="AG316" s="85"/>
      <c r="AH316" s="85"/>
      <c r="AI316" s="85"/>
      <c r="AJ316" s="85"/>
      <c r="AK316" s="85"/>
    </row>
    <row r="317" spans="19:37" ht="16.5" customHeight="1">
      <c r="S317" s="134"/>
      <c r="T317" s="134"/>
      <c r="U317" s="85"/>
      <c r="V317" s="85"/>
      <c r="W317" s="85"/>
      <c r="X317" s="85"/>
      <c r="Y317" s="85"/>
      <c r="Z317" s="85"/>
      <c r="AA317" s="85"/>
      <c r="AB317" s="85"/>
      <c r="AC317" s="85"/>
      <c r="AD317" s="85"/>
      <c r="AE317" s="85"/>
      <c r="AF317" s="85"/>
      <c r="AG317" s="85"/>
      <c r="AH317" s="85"/>
      <c r="AI317" s="85"/>
      <c r="AJ317" s="85"/>
      <c r="AK317" s="85"/>
    </row>
    <row r="318" spans="19:37" ht="16.5" customHeight="1">
      <c r="S318" s="134"/>
      <c r="T318" s="134"/>
      <c r="U318" s="85"/>
      <c r="V318" s="85"/>
      <c r="W318" s="85"/>
      <c r="X318" s="85"/>
      <c r="Y318" s="85"/>
      <c r="Z318" s="85"/>
      <c r="AA318" s="85"/>
      <c r="AB318" s="85"/>
      <c r="AC318" s="85"/>
      <c r="AD318" s="85"/>
      <c r="AE318" s="85"/>
      <c r="AF318" s="85"/>
      <c r="AG318" s="85"/>
      <c r="AH318" s="85"/>
      <c r="AI318" s="85"/>
      <c r="AJ318" s="85"/>
      <c r="AK318" s="85"/>
    </row>
    <row r="319" spans="19:37" ht="16.5" customHeight="1">
      <c r="S319" s="134"/>
      <c r="T319" s="134"/>
      <c r="U319" s="85"/>
      <c r="V319" s="85"/>
      <c r="W319" s="85"/>
      <c r="X319" s="85"/>
      <c r="Y319" s="85"/>
      <c r="Z319" s="85"/>
      <c r="AA319" s="85"/>
      <c r="AB319" s="85"/>
      <c r="AC319" s="85"/>
      <c r="AD319" s="85"/>
      <c r="AE319" s="85"/>
      <c r="AF319" s="85"/>
      <c r="AG319" s="85"/>
      <c r="AH319" s="85"/>
      <c r="AI319" s="85"/>
      <c r="AJ319" s="85"/>
      <c r="AK319" s="85"/>
    </row>
    <row r="320" spans="19:37" ht="16.5" customHeight="1">
      <c r="S320" s="134"/>
      <c r="T320" s="134"/>
      <c r="U320" s="85"/>
      <c r="V320" s="85"/>
      <c r="W320" s="85"/>
      <c r="X320" s="85"/>
      <c r="Y320" s="85"/>
      <c r="Z320" s="85"/>
      <c r="AA320" s="85"/>
      <c r="AB320" s="85"/>
      <c r="AC320" s="85"/>
      <c r="AD320" s="85"/>
      <c r="AE320" s="85"/>
      <c r="AF320" s="85"/>
      <c r="AG320" s="85"/>
      <c r="AH320" s="85"/>
      <c r="AI320" s="85"/>
      <c r="AJ320" s="85"/>
      <c r="AK320" s="85"/>
    </row>
    <row r="321" spans="19:37" ht="16.5" customHeight="1">
      <c r="S321" s="134"/>
      <c r="T321" s="134"/>
      <c r="U321" s="85"/>
      <c r="V321" s="85"/>
      <c r="W321" s="85"/>
      <c r="X321" s="85"/>
      <c r="Y321" s="85"/>
      <c r="Z321" s="85"/>
      <c r="AA321" s="85"/>
      <c r="AB321" s="85"/>
      <c r="AC321" s="85"/>
      <c r="AD321" s="85"/>
      <c r="AE321" s="85"/>
      <c r="AF321" s="85"/>
      <c r="AG321" s="85"/>
      <c r="AH321" s="85"/>
      <c r="AI321" s="85"/>
      <c r="AJ321" s="85"/>
      <c r="AK321" s="85"/>
    </row>
    <row r="322" spans="19:37" ht="16.5" customHeight="1">
      <c r="S322" s="134"/>
      <c r="T322" s="134"/>
      <c r="U322" s="85"/>
      <c r="V322" s="85"/>
      <c r="W322" s="85"/>
      <c r="X322" s="85"/>
      <c r="Y322" s="85"/>
      <c r="Z322" s="85"/>
      <c r="AA322" s="85"/>
      <c r="AB322" s="85"/>
      <c r="AC322" s="85"/>
      <c r="AD322" s="85"/>
      <c r="AE322" s="85"/>
      <c r="AF322" s="85"/>
      <c r="AG322" s="85"/>
      <c r="AH322" s="85"/>
      <c r="AI322" s="85"/>
      <c r="AJ322" s="85"/>
      <c r="AK322" s="85"/>
    </row>
    <row r="323" spans="19:37" ht="16.5" customHeight="1">
      <c r="S323" s="134"/>
      <c r="T323" s="134"/>
      <c r="U323" s="85"/>
      <c r="V323" s="85"/>
      <c r="W323" s="85"/>
      <c r="X323" s="85"/>
      <c r="Y323" s="85"/>
      <c r="Z323" s="85"/>
      <c r="AA323" s="85"/>
      <c r="AB323" s="85"/>
      <c r="AC323" s="85"/>
      <c r="AD323" s="85"/>
      <c r="AE323" s="85"/>
      <c r="AF323" s="85"/>
      <c r="AG323" s="85"/>
      <c r="AH323" s="85"/>
      <c r="AI323" s="85"/>
      <c r="AJ323" s="85"/>
      <c r="AK323" s="85"/>
    </row>
    <row r="324" spans="19:37" ht="15.75" customHeight="1">
      <c r="S324" s="134"/>
      <c r="T324" s="134"/>
      <c r="U324" s="85"/>
      <c r="V324" s="85"/>
      <c r="W324" s="85"/>
      <c r="X324" s="85"/>
      <c r="Y324" s="85"/>
      <c r="Z324" s="85"/>
      <c r="AA324" s="85"/>
      <c r="AB324" s="85"/>
      <c r="AC324" s="85"/>
      <c r="AD324" s="85"/>
      <c r="AE324" s="85"/>
      <c r="AF324" s="85"/>
      <c r="AG324" s="85"/>
      <c r="AH324" s="85"/>
      <c r="AI324" s="85"/>
      <c r="AJ324" s="85"/>
      <c r="AK324" s="85"/>
    </row>
    <row r="325" spans="19:37" ht="15.75" customHeight="1">
      <c r="S325" s="134"/>
      <c r="T325" s="134"/>
      <c r="U325" s="85"/>
      <c r="V325" s="85"/>
      <c r="W325" s="85"/>
      <c r="X325" s="85"/>
      <c r="Y325" s="85"/>
      <c r="Z325" s="85"/>
      <c r="AA325" s="85"/>
      <c r="AB325" s="85"/>
      <c r="AC325" s="85"/>
      <c r="AD325" s="85"/>
      <c r="AE325" s="85"/>
      <c r="AF325" s="85"/>
      <c r="AG325" s="85"/>
      <c r="AH325" s="85"/>
      <c r="AI325" s="85"/>
      <c r="AJ325" s="85"/>
      <c r="AK325" s="85"/>
    </row>
    <row r="326" spans="19:37" ht="15.75" customHeight="1">
      <c r="S326" s="134"/>
      <c r="T326" s="134"/>
      <c r="U326" s="85"/>
      <c r="V326" s="85"/>
      <c r="W326" s="85"/>
      <c r="X326" s="85"/>
      <c r="Y326" s="85"/>
      <c r="Z326" s="85"/>
      <c r="AA326" s="85"/>
      <c r="AB326" s="85"/>
      <c r="AC326" s="85"/>
      <c r="AD326" s="85"/>
      <c r="AE326" s="85"/>
      <c r="AF326" s="85"/>
      <c r="AG326" s="85"/>
      <c r="AH326" s="85"/>
      <c r="AI326" s="85"/>
      <c r="AJ326" s="85"/>
      <c r="AK326" s="85"/>
    </row>
    <row r="327" spans="19:37" ht="15.75" customHeight="1">
      <c r="S327" s="134"/>
      <c r="T327" s="134"/>
      <c r="U327" s="85"/>
      <c r="V327" s="85"/>
      <c r="W327" s="85"/>
      <c r="X327" s="85"/>
      <c r="Y327" s="85"/>
      <c r="Z327" s="85"/>
      <c r="AA327" s="85"/>
      <c r="AB327" s="85"/>
      <c r="AC327" s="85"/>
      <c r="AD327" s="85"/>
      <c r="AE327" s="85"/>
      <c r="AF327" s="85"/>
      <c r="AG327" s="85"/>
      <c r="AH327" s="85"/>
      <c r="AI327" s="85"/>
      <c r="AJ327" s="85"/>
      <c r="AK327" s="85"/>
    </row>
    <row r="328" spans="19:37" ht="15.75" customHeight="1">
      <c r="S328" s="134"/>
      <c r="T328" s="134"/>
      <c r="U328" s="85"/>
      <c r="V328" s="85"/>
      <c r="W328" s="85"/>
      <c r="X328" s="85"/>
      <c r="Y328" s="85"/>
      <c r="Z328" s="85"/>
      <c r="AA328" s="85"/>
      <c r="AB328" s="85"/>
      <c r="AC328" s="85"/>
      <c r="AD328" s="85"/>
      <c r="AE328" s="85"/>
      <c r="AF328" s="85"/>
      <c r="AG328" s="85"/>
      <c r="AH328" s="85"/>
      <c r="AI328" s="85"/>
      <c r="AJ328" s="85"/>
      <c r="AK328" s="85"/>
    </row>
    <row r="329" spans="19:37" ht="15.75" customHeight="1">
      <c r="S329" s="134"/>
      <c r="T329" s="134"/>
      <c r="U329" s="85"/>
      <c r="V329" s="85"/>
      <c r="W329" s="85"/>
      <c r="X329" s="85"/>
      <c r="Y329" s="85"/>
      <c r="Z329" s="85"/>
      <c r="AA329" s="85"/>
      <c r="AB329" s="85"/>
      <c r="AC329" s="85"/>
      <c r="AD329" s="85"/>
      <c r="AE329" s="85"/>
      <c r="AF329" s="85"/>
      <c r="AG329" s="85"/>
      <c r="AH329" s="85"/>
      <c r="AI329" s="85"/>
      <c r="AJ329" s="85"/>
      <c r="AK329" s="85"/>
    </row>
    <row r="330" spans="19:37" ht="15.75" customHeight="1">
      <c r="S330" s="134"/>
      <c r="T330" s="134"/>
      <c r="U330" s="85"/>
      <c r="V330" s="85"/>
      <c r="W330" s="85"/>
      <c r="X330" s="85"/>
      <c r="Y330" s="85"/>
      <c r="Z330" s="85"/>
      <c r="AA330" s="85"/>
      <c r="AB330" s="85"/>
      <c r="AC330" s="85"/>
      <c r="AD330" s="85"/>
      <c r="AE330" s="85"/>
      <c r="AF330" s="85"/>
      <c r="AG330" s="85"/>
      <c r="AH330" s="85"/>
      <c r="AI330" s="85"/>
      <c r="AJ330" s="85"/>
      <c r="AK330" s="85"/>
    </row>
    <row r="331" spans="19:37" ht="15.75" customHeight="1">
      <c r="S331" s="134"/>
      <c r="T331" s="134"/>
      <c r="U331" s="85"/>
      <c r="V331" s="85"/>
      <c r="W331" s="85"/>
      <c r="X331" s="85"/>
      <c r="Y331" s="85"/>
      <c r="Z331" s="85"/>
      <c r="AA331" s="85"/>
      <c r="AB331" s="85"/>
      <c r="AC331" s="85"/>
      <c r="AD331" s="85"/>
      <c r="AE331" s="85"/>
      <c r="AF331" s="85"/>
      <c r="AG331" s="85"/>
      <c r="AH331" s="85"/>
      <c r="AI331" s="85"/>
      <c r="AJ331" s="85"/>
      <c r="AK331" s="85"/>
    </row>
    <row r="332" spans="19:37" ht="15.75" customHeight="1">
      <c r="S332" s="134"/>
      <c r="T332" s="134"/>
      <c r="U332" s="85"/>
      <c r="V332" s="85"/>
      <c r="W332" s="85"/>
      <c r="X332" s="85"/>
      <c r="Y332" s="85"/>
      <c r="Z332" s="85"/>
      <c r="AA332" s="85"/>
      <c r="AB332" s="85"/>
      <c r="AC332" s="85"/>
      <c r="AD332" s="85"/>
      <c r="AE332" s="85"/>
      <c r="AF332" s="85"/>
      <c r="AG332" s="85"/>
      <c r="AH332" s="85"/>
      <c r="AI332" s="85"/>
      <c r="AJ332" s="85"/>
      <c r="AK332" s="85"/>
    </row>
    <row r="333" spans="19:37" ht="15.75" customHeight="1">
      <c r="S333" s="134"/>
      <c r="T333" s="134"/>
      <c r="U333" s="85"/>
      <c r="V333" s="85"/>
      <c r="W333" s="85"/>
      <c r="X333" s="85"/>
      <c r="Y333" s="85"/>
      <c r="Z333" s="85"/>
      <c r="AA333" s="85"/>
      <c r="AB333" s="85"/>
      <c r="AC333" s="85"/>
      <c r="AD333" s="85"/>
      <c r="AE333" s="85"/>
      <c r="AF333" s="85"/>
      <c r="AG333" s="85"/>
      <c r="AH333" s="85"/>
      <c r="AI333" s="85"/>
      <c r="AJ333" s="85"/>
      <c r="AK333" s="85"/>
    </row>
    <row r="334" spans="19:37" ht="15.75" customHeight="1">
      <c r="S334" s="134"/>
      <c r="T334" s="134"/>
      <c r="U334" s="85"/>
      <c r="V334" s="85"/>
      <c r="W334" s="85"/>
      <c r="X334" s="85"/>
      <c r="Y334" s="85"/>
      <c r="Z334" s="85"/>
      <c r="AA334" s="85"/>
      <c r="AB334" s="85"/>
      <c r="AC334" s="85"/>
      <c r="AD334" s="85"/>
      <c r="AE334" s="85"/>
      <c r="AF334" s="85"/>
      <c r="AG334" s="85"/>
      <c r="AH334" s="85"/>
      <c r="AI334" s="85"/>
      <c r="AJ334" s="85"/>
      <c r="AK334" s="85"/>
    </row>
    <row r="335" spans="19:37" ht="15.75" customHeight="1">
      <c r="S335" s="134"/>
      <c r="T335" s="134"/>
      <c r="U335" s="85"/>
      <c r="V335" s="85"/>
      <c r="W335" s="85"/>
      <c r="X335" s="85"/>
      <c r="Y335" s="85"/>
      <c r="Z335" s="85"/>
      <c r="AA335" s="85"/>
      <c r="AB335" s="85"/>
      <c r="AC335" s="85"/>
      <c r="AD335" s="85"/>
      <c r="AE335" s="85"/>
      <c r="AF335" s="85"/>
      <c r="AG335" s="85"/>
      <c r="AH335" s="85"/>
      <c r="AI335" s="85"/>
      <c r="AJ335" s="85"/>
      <c r="AK335" s="85"/>
    </row>
    <row r="336" spans="19:37" ht="15.75" customHeight="1">
      <c r="S336" s="134"/>
      <c r="T336" s="134"/>
      <c r="U336" s="85"/>
      <c r="V336" s="85"/>
      <c r="W336" s="85"/>
      <c r="X336" s="85"/>
      <c r="Y336" s="85"/>
      <c r="Z336" s="85"/>
      <c r="AA336" s="85"/>
      <c r="AB336" s="85"/>
      <c r="AC336" s="85"/>
      <c r="AD336" s="85"/>
      <c r="AE336" s="85"/>
      <c r="AF336" s="85"/>
      <c r="AG336" s="85"/>
      <c r="AH336" s="85"/>
      <c r="AI336" s="85"/>
      <c r="AJ336" s="85"/>
      <c r="AK336" s="85"/>
    </row>
    <row r="337" spans="19:37" ht="15.75" customHeight="1">
      <c r="S337" s="134"/>
      <c r="T337" s="134"/>
      <c r="U337" s="85"/>
      <c r="V337" s="85"/>
      <c r="W337" s="85"/>
      <c r="X337" s="85"/>
      <c r="Y337" s="85"/>
      <c r="Z337" s="85"/>
      <c r="AA337" s="85"/>
      <c r="AB337" s="85"/>
      <c r="AC337" s="85"/>
      <c r="AD337" s="85"/>
      <c r="AE337" s="85"/>
      <c r="AF337" s="85"/>
      <c r="AG337" s="85"/>
      <c r="AH337" s="85"/>
      <c r="AI337" s="85"/>
      <c r="AJ337" s="85"/>
      <c r="AK337" s="85"/>
    </row>
    <row r="338" spans="19:37" ht="15.75" customHeight="1">
      <c r="S338" s="134"/>
      <c r="T338" s="134"/>
      <c r="U338" s="85"/>
      <c r="V338" s="85"/>
      <c r="W338" s="85"/>
      <c r="X338" s="85"/>
      <c r="Y338" s="85"/>
      <c r="Z338" s="85"/>
      <c r="AA338" s="85"/>
      <c r="AB338" s="85"/>
      <c r="AC338" s="85"/>
      <c r="AD338" s="85"/>
      <c r="AE338" s="85"/>
      <c r="AF338" s="85"/>
      <c r="AG338" s="85"/>
      <c r="AH338" s="85"/>
      <c r="AI338" s="85"/>
      <c r="AJ338" s="85"/>
      <c r="AK338" s="85"/>
    </row>
    <row r="339" spans="19:37" ht="15.75" customHeight="1">
      <c r="S339" s="134"/>
      <c r="T339" s="134"/>
      <c r="U339" s="85"/>
      <c r="V339" s="85"/>
      <c r="W339" s="85"/>
      <c r="X339" s="85"/>
      <c r="Y339" s="85"/>
      <c r="Z339" s="85"/>
      <c r="AA339" s="85"/>
      <c r="AB339" s="85"/>
      <c r="AC339" s="85"/>
      <c r="AD339" s="85"/>
      <c r="AE339" s="85"/>
      <c r="AF339" s="85"/>
      <c r="AG339" s="85"/>
      <c r="AH339" s="85"/>
      <c r="AI339" s="85"/>
      <c r="AJ339" s="85"/>
      <c r="AK339" s="85"/>
    </row>
    <row r="340" spans="19:37" ht="15.75" customHeight="1">
      <c r="S340" s="134"/>
      <c r="T340" s="134"/>
      <c r="U340" s="85"/>
      <c r="V340" s="85"/>
      <c r="W340" s="85"/>
      <c r="X340" s="85"/>
      <c r="Y340" s="85"/>
      <c r="Z340" s="85"/>
      <c r="AA340" s="85"/>
      <c r="AB340" s="85"/>
      <c r="AC340" s="85"/>
      <c r="AD340" s="85"/>
      <c r="AE340" s="85"/>
      <c r="AF340" s="85"/>
      <c r="AG340" s="85"/>
      <c r="AH340" s="85"/>
      <c r="AI340" s="85"/>
      <c r="AJ340" s="85"/>
      <c r="AK340" s="85"/>
    </row>
    <row r="341" spans="19:37" ht="15.75" customHeight="1">
      <c r="S341" s="134"/>
      <c r="T341" s="134"/>
      <c r="U341" s="85"/>
      <c r="V341" s="85"/>
      <c r="W341" s="85"/>
      <c r="X341" s="85"/>
      <c r="Y341" s="85"/>
      <c r="Z341" s="85"/>
      <c r="AA341" s="85"/>
      <c r="AB341" s="85"/>
      <c r="AC341" s="85"/>
      <c r="AD341" s="85"/>
      <c r="AE341" s="85"/>
      <c r="AF341" s="85"/>
      <c r="AG341" s="85"/>
      <c r="AH341" s="85"/>
      <c r="AI341" s="85"/>
      <c r="AJ341" s="85"/>
      <c r="AK341" s="85"/>
    </row>
    <row r="342" spans="19:37" ht="15.75" customHeight="1">
      <c r="S342" s="134"/>
      <c r="T342" s="134"/>
      <c r="U342" s="85"/>
      <c r="V342" s="85"/>
      <c r="W342" s="85"/>
      <c r="X342" s="85"/>
      <c r="Y342" s="85"/>
      <c r="Z342" s="85"/>
      <c r="AA342" s="85"/>
      <c r="AB342" s="85"/>
      <c r="AC342" s="85"/>
      <c r="AD342" s="85"/>
      <c r="AE342" s="85"/>
      <c r="AF342" s="85"/>
      <c r="AG342" s="85"/>
      <c r="AH342" s="85"/>
      <c r="AI342" s="85"/>
      <c r="AJ342" s="85"/>
      <c r="AK342" s="85"/>
    </row>
    <row r="343" spans="19:37" ht="15.75" customHeight="1">
      <c r="S343" s="134"/>
      <c r="T343" s="134"/>
      <c r="U343" s="85"/>
      <c r="V343" s="85"/>
      <c r="W343" s="85"/>
      <c r="X343" s="85"/>
      <c r="Y343" s="85"/>
      <c r="Z343" s="85"/>
      <c r="AA343" s="85"/>
      <c r="AB343" s="85"/>
      <c r="AC343" s="85"/>
      <c r="AD343" s="85"/>
      <c r="AE343" s="85"/>
      <c r="AF343" s="85"/>
      <c r="AG343" s="85"/>
      <c r="AH343" s="85"/>
      <c r="AI343" s="85"/>
      <c r="AJ343" s="85"/>
      <c r="AK343" s="85"/>
    </row>
    <row r="344" spans="19:37" ht="15.75" customHeight="1">
      <c r="S344" s="134"/>
      <c r="T344" s="134"/>
      <c r="U344" s="85"/>
      <c r="V344" s="85"/>
      <c r="W344" s="85"/>
      <c r="X344" s="85"/>
      <c r="Y344" s="85"/>
      <c r="Z344" s="85"/>
      <c r="AA344" s="85"/>
      <c r="AB344" s="85"/>
      <c r="AC344" s="85"/>
      <c r="AD344" s="85"/>
      <c r="AE344" s="85"/>
      <c r="AF344" s="85"/>
      <c r="AG344" s="85"/>
      <c r="AH344" s="85"/>
      <c r="AI344" s="85"/>
      <c r="AJ344" s="85"/>
      <c r="AK344" s="85"/>
    </row>
    <row r="345" spans="19:37" ht="15.75" customHeight="1">
      <c r="S345" s="134"/>
      <c r="T345" s="134"/>
      <c r="U345" s="85"/>
      <c r="V345" s="85"/>
      <c r="W345" s="85"/>
      <c r="X345" s="85"/>
      <c r="Y345" s="85"/>
      <c r="Z345" s="85"/>
      <c r="AA345" s="85"/>
      <c r="AB345" s="85"/>
      <c r="AC345" s="85"/>
      <c r="AD345" s="85"/>
      <c r="AE345" s="85"/>
      <c r="AF345" s="85"/>
      <c r="AG345" s="85"/>
      <c r="AH345" s="85"/>
      <c r="AI345" s="85"/>
      <c r="AJ345" s="85"/>
      <c r="AK345" s="85"/>
    </row>
    <row r="346" spans="19:37" ht="15.75" customHeight="1">
      <c r="S346" s="134"/>
      <c r="T346" s="134"/>
      <c r="U346" s="85"/>
      <c r="V346" s="85"/>
      <c r="W346" s="85"/>
      <c r="X346" s="85"/>
      <c r="Y346" s="85"/>
      <c r="Z346" s="85"/>
      <c r="AA346" s="85"/>
      <c r="AB346" s="85"/>
      <c r="AC346" s="85"/>
      <c r="AD346" s="85"/>
      <c r="AE346" s="85"/>
      <c r="AF346" s="85"/>
      <c r="AG346" s="85"/>
      <c r="AH346" s="85"/>
      <c r="AI346" s="85"/>
      <c r="AJ346" s="85"/>
      <c r="AK346" s="85"/>
    </row>
    <row r="347" spans="19:37" ht="15.75" customHeight="1">
      <c r="S347" s="134"/>
      <c r="T347" s="134"/>
      <c r="U347" s="85"/>
      <c r="V347" s="85"/>
      <c r="W347" s="85"/>
      <c r="X347" s="85"/>
      <c r="Y347" s="85"/>
      <c r="Z347" s="85"/>
      <c r="AA347" s="85"/>
      <c r="AB347" s="85"/>
      <c r="AC347" s="85"/>
      <c r="AD347" s="85"/>
      <c r="AE347" s="85"/>
      <c r="AF347" s="85"/>
      <c r="AG347" s="85"/>
      <c r="AH347" s="85"/>
      <c r="AI347" s="85"/>
      <c r="AJ347" s="85"/>
      <c r="AK347" s="85"/>
    </row>
    <row r="348" spans="19:37" ht="15.75" customHeight="1">
      <c r="S348" s="134"/>
      <c r="T348" s="134"/>
      <c r="U348" s="85"/>
      <c r="V348" s="85"/>
      <c r="W348" s="85"/>
      <c r="X348" s="85"/>
      <c r="Y348" s="85"/>
      <c r="Z348" s="85"/>
      <c r="AA348" s="85"/>
      <c r="AB348" s="85"/>
      <c r="AC348" s="85"/>
      <c r="AD348" s="85"/>
      <c r="AE348" s="85"/>
      <c r="AF348" s="85"/>
      <c r="AG348" s="85"/>
      <c r="AH348" s="85"/>
      <c r="AI348" s="85"/>
      <c r="AJ348" s="85"/>
      <c r="AK348" s="85"/>
    </row>
    <row r="349" spans="19:37" ht="15.75" customHeight="1">
      <c r="S349" s="134"/>
      <c r="T349" s="134"/>
      <c r="U349" s="85"/>
      <c r="V349" s="85"/>
      <c r="W349" s="85"/>
      <c r="X349" s="85"/>
      <c r="Y349" s="85"/>
      <c r="Z349" s="85"/>
      <c r="AA349" s="85"/>
      <c r="AB349" s="85"/>
      <c r="AC349" s="85"/>
      <c r="AD349" s="85"/>
      <c r="AE349" s="85"/>
      <c r="AF349" s="85"/>
      <c r="AG349" s="85"/>
      <c r="AH349" s="85"/>
      <c r="AI349" s="85"/>
      <c r="AJ349" s="85"/>
      <c r="AK349" s="85"/>
    </row>
    <row r="350" spans="19:37" ht="15.75" customHeight="1">
      <c r="S350" s="134"/>
      <c r="T350" s="134"/>
      <c r="U350" s="85"/>
      <c r="V350" s="85"/>
      <c r="W350" s="85"/>
      <c r="X350" s="85"/>
      <c r="Y350" s="85"/>
      <c r="Z350" s="85"/>
      <c r="AA350" s="85"/>
      <c r="AB350" s="85"/>
      <c r="AC350" s="85"/>
      <c r="AD350" s="85"/>
      <c r="AE350" s="85"/>
      <c r="AF350" s="85"/>
      <c r="AG350" s="85"/>
      <c r="AH350" s="85"/>
      <c r="AI350" s="85"/>
      <c r="AJ350" s="85"/>
      <c r="AK350" s="85"/>
    </row>
    <row r="351" spans="19:37" ht="15.75" customHeight="1">
      <c r="S351" s="134"/>
      <c r="T351" s="134"/>
      <c r="U351" s="85"/>
      <c r="V351" s="85"/>
      <c r="W351" s="85"/>
      <c r="X351" s="85"/>
      <c r="Y351" s="85"/>
      <c r="Z351" s="85"/>
      <c r="AA351" s="85"/>
      <c r="AB351" s="85"/>
      <c r="AC351" s="85"/>
      <c r="AD351" s="85"/>
      <c r="AE351" s="85"/>
      <c r="AF351" s="85"/>
      <c r="AG351" s="85"/>
      <c r="AH351" s="85"/>
      <c r="AI351" s="85"/>
      <c r="AJ351" s="85"/>
      <c r="AK351" s="85"/>
    </row>
    <row r="352" spans="19:37" ht="15.75" customHeight="1">
      <c r="S352" s="134"/>
      <c r="T352" s="134"/>
      <c r="U352" s="85"/>
      <c r="V352" s="85"/>
      <c r="W352" s="85"/>
      <c r="X352" s="85"/>
      <c r="Y352" s="85"/>
      <c r="Z352" s="85"/>
      <c r="AA352" s="85"/>
      <c r="AB352" s="85"/>
      <c r="AC352" s="85"/>
      <c r="AD352" s="85"/>
      <c r="AE352" s="85"/>
      <c r="AF352" s="85"/>
      <c r="AG352" s="85"/>
      <c r="AH352" s="85"/>
      <c r="AI352" s="85"/>
      <c r="AJ352" s="85"/>
      <c r="AK352" s="85"/>
    </row>
    <row r="353" spans="19:37" ht="15.75" customHeight="1">
      <c r="S353" s="134"/>
      <c r="T353" s="134"/>
      <c r="U353" s="85"/>
      <c r="V353" s="85"/>
      <c r="W353" s="85"/>
      <c r="X353" s="85"/>
      <c r="Y353" s="85"/>
      <c r="Z353" s="85"/>
      <c r="AA353" s="85"/>
      <c r="AB353" s="85"/>
      <c r="AC353" s="85"/>
      <c r="AD353" s="85"/>
      <c r="AE353" s="85"/>
      <c r="AF353" s="85"/>
      <c r="AG353" s="85"/>
      <c r="AH353" s="85"/>
      <c r="AI353" s="85"/>
      <c r="AJ353" s="85"/>
      <c r="AK353" s="85"/>
    </row>
    <row r="354" spans="19:37" ht="15.75" customHeight="1">
      <c r="S354" s="134"/>
      <c r="T354" s="134"/>
      <c r="U354" s="85"/>
      <c r="V354" s="85"/>
      <c r="W354" s="85"/>
      <c r="X354" s="85"/>
      <c r="Y354" s="85"/>
      <c r="Z354" s="85"/>
      <c r="AA354" s="85"/>
      <c r="AB354" s="85"/>
      <c r="AC354" s="85"/>
      <c r="AD354" s="85"/>
      <c r="AE354" s="85"/>
      <c r="AF354" s="85"/>
      <c r="AG354" s="85"/>
      <c r="AH354" s="85"/>
      <c r="AI354" s="85"/>
      <c r="AJ354" s="85"/>
      <c r="AK354" s="85"/>
    </row>
    <row r="355" spans="19:37" ht="15.75" customHeight="1">
      <c r="S355" s="134"/>
      <c r="T355" s="134"/>
      <c r="U355" s="85"/>
      <c r="V355" s="85"/>
      <c r="W355" s="85"/>
      <c r="X355" s="85"/>
      <c r="Y355" s="85"/>
      <c r="Z355" s="85"/>
      <c r="AA355" s="85"/>
      <c r="AB355" s="85"/>
      <c r="AC355" s="85"/>
      <c r="AD355" s="85"/>
      <c r="AE355" s="85"/>
      <c r="AF355" s="85"/>
      <c r="AG355" s="85"/>
      <c r="AH355" s="85"/>
      <c r="AI355" s="85"/>
      <c r="AJ355" s="85"/>
      <c r="AK355" s="85"/>
    </row>
    <row r="356" spans="19:37" ht="15.75" customHeight="1">
      <c r="S356" s="134"/>
      <c r="T356" s="134"/>
      <c r="U356" s="85"/>
      <c r="V356" s="85"/>
      <c r="W356" s="85"/>
      <c r="X356" s="85"/>
      <c r="Y356" s="85"/>
      <c r="Z356" s="85"/>
      <c r="AA356" s="85"/>
      <c r="AB356" s="85"/>
      <c r="AC356" s="85"/>
      <c r="AD356" s="85"/>
      <c r="AE356" s="85"/>
      <c r="AF356" s="85"/>
      <c r="AG356" s="85"/>
      <c r="AH356" s="85"/>
      <c r="AI356" s="85"/>
      <c r="AJ356" s="85"/>
      <c r="AK356" s="85"/>
    </row>
    <row r="357" spans="19:37" ht="15.75" customHeight="1">
      <c r="S357" s="134"/>
      <c r="T357" s="134"/>
      <c r="U357" s="85"/>
      <c r="V357" s="85"/>
      <c r="W357" s="85"/>
      <c r="X357" s="85"/>
      <c r="Y357" s="85"/>
      <c r="Z357" s="85"/>
      <c r="AA357" s="85"/>
      <c r="AB357" s="85"/>
      <c r="AC357" s="85"/>
      <c r="AD357" s="85"/>
      <c r="AE357" s="85"/>
      <c r="AF357" s="85"/>
      <c r="AG357" s="85"/>
      <c r="AH357" s="85"/>
      <c r="AI357" s="85"/>
      <c r="AJ357" s="85"/>
      <c r="AK357" s="85"/>
    </row>
    <row r="358" spans="19:37" ht="15.75" customHeight="1">
      <c r="S358" s="134"/>
      <c r="T358" s="134"/>
      <c r="U358" s="85"/>
      <c r="V358" s="85"/>
      <c r="W358" s="85"/>
      <c r="X358" s="85"/>
      <c r="Y358" s="85"/>
      <c r="Z358" s="85"/>
      <c r="AA358" s="85"/>
      <c r="AB358" s="85"/>
      <c r="AC358" s="85"/>
      <c r="AD358" s="85"/>
      <c r="AE358" s="85"/>
      <c r="AF358" s="85"/>
      <c r="AG358" s="85"/>
      <c r="AH358" s="85"/>
      <c r="AI358" s="85"/>
      <c r="AJ358" s="85"/>
      <c r="AK358" s="85"/>
    </row>
    <row r="359" spans="19:37" ht="15.75" customHeight="1">
      <c r="S359" s="134"/>
      <c r="T359" s="134"/>
      <c r="U359" s="85"/>
      <c r="V359" s="85"/>
      <c r="W359" s="85"/>
      <c r="X359" s="85"/>
      <c r="Y359" s="85"/>
      <c r="Z359" s="85"/>
      <c r="AA359" s="85"/>
      <c r="AB359" s="85"/>
      <c r="AC359" s="85"/>
      <c r="AD359" s="85"/>
      <c r="AE359" s="85"/>
      <c r="AF359" s="85"/>
      <c r="AG359" s="85"/>
      <c r="AH359" s="85"/>
      <c r="AI359" s="85"/>
      <c r="AJ359" s="85"/>
      <c r="AK359" s="85"/>
    </row>
    <row r="360" spans="19:37" ht="15.75" customHeight="1">
      <c r="S360" s="134"/>
      <c r="T360" s="134"/>
      <c r="U360" s="85"/>
      <c r="V360" s="85"/>
      <c r="W360" s="85"/>
      <c r="X360" s="85"/>
      <c r="Y360" s="85"/>
      <c r="Z360" s="85"/>
      <c r="AA360" s="85"/>
      <c r="AB360" s="85"/>
      <c r="AC360" s="85"/>
      <c r="AD360" s="85"/>
      <c r="AE360" s="85"/>
      <c r="AF360" s="85"/>
      <c r="AG360" s="85"/>
      <c r="AH360" s="85"/>
      <c r="AI360" s="85"/>
      <c r="AJ360" s="85"/>
      <c r="AK360" s="85"/>
    </row>
    <row r="361" spans="19:37" ht="15.75" customHeight="1">
      <c r="S361" s="134"/>
      <c r="T361" s="134"/>
      <c r="U361" s="85"/>
      <c r="V361" s="85"/>
      <c r="W361" s="85"/>
      <c r="X361" s="85"/>
      <c r="Y361" s="85"/>
      <c r="Z361" s="85"/>
      <c r="AA361" s="85"/>
      <c r="AB361" s="85"/>
      <c r="AC361" s="85"/>
      <c r="AD361" s="85"/>
      <c r="AE361" s="85"/>
      <c r="AF361" s="85"/>
      <c r="AG361" s="85"/>
      <c r="AH361" s="85"/>
      <c r="AI361" s="85"/>
      <c r="AJ361" s="85"/>
      <c r="AK361" s="85"/>
    </row>
    <row r="362" spans="19:37" ht="15.75" customHeight="1">
      <c r="S362" s="134"/>
      <c r="T362" s="134"/>
      <c r="U362" s="85"/>
      <c r="V362" s="85"/>
      <c r="W362" s="85"/>
      <c r="X362" s="85"/>
      <c r="Y362" s="85"/>
      <c r="Z362" s="85"/>
      <c r="AA362" s="85"/>
      <c r="AB362" s="85"/>
      <c r="AC362" s="85"/>
      <c r="AD362" s="85"/>
      <c r="AE362" s="85"/>
      <c r="AF362" s="85"/>
      <c r="AG362" s="85"/>
      <c r="AH362" s="85"/>
      <c r="AI362" s="85"/>
      <c r="AJ362" s="85"/>
      <c r="AK362" s="85"/>
    </row>
    <row r="363" spans="19:37" ht="15.75" customHeight="1">
      <c r="S363" s="134"/>
      <c r="T363" s="134"/>
      <c r="U363" s="85"/>
      <c r="V363" s="85"/>
      <c r="W363" s="85"/>
      <c r="X363" s="85"/>
      <c r="Y363" s="85"/>
      <c r="Z363" s="85"/>
      <c r="AA363" s="85"/>
      <c r="AB363" s="85"/>
      <c r="AC363" s="85"/>
      <c r="AD363" s="85"/>
      <c r="AE363" s="85"/>
      <c r="AF363" s="85"/>
      <c r="AG363" s="85"/>
      <c r="AH363" s="85"/>
      <c r="AI363" s="85"/>
      <c r="AJ363" s="85"/>
      <c r="AK363" s="85"/>
    </row>
    <row r="364" spans="19:37" ht="15.75" customHeight="1">
      <c r="S364" s="134"/>
      <c r="T364" s="134"/>
      <c r="U364" s="85"/>
      <c r="V364" s="85"/>
      <c r="W364" s="85"/>
      <c r="X364" s="85"/>
      <c r="Y364" s="85"/>
      <c r="Z364" s="85"/>
      <c r="AA364" s="85"/>
      <c r="AB364" s="85"/>
      <c r="AC364" s="85"/>
      <c r="AD364" s="85"/>
      <c r="AE364" s="85"/>
      <c r="AF364" s="85"/>
      <c r="AG364" s="85"/>
      <c r="AH364" s="85"/>
      <c r="AI364" s="85"/>
      <c r="AJ364" s="85"/>
      <c r="AK364" s="85"/>
    </row>
    <row r="365" spans="19:37" ht="15.75" customHeight="1">
      <c r="S365" s="134"/>
      <c r="T365" s="134"/>
      <c r="U365" s="85"/>
      <c r="V365" s="85"/>
      <c r="W365" s="85"/>
      <c r="X365" s="85"/>
      <c r="Y365" s="85"/>
      <c r="Z365" s="85"/>
      <c r="AA365" s="85"/>
      <c r="AB365" s="85"/>
      <c r="AC365" s="85"/>
      <c r="AD365" s="85"/>
      <c r="AE365" s="85"/>
      <c r="AF365" s="85"/>
      <c r="AG365" s="85"/>
      <c r="AH365" s="85"/>
      <c r="AI365" s="85"/>
      <c r="AJ365" s="85"/>
      <c r="AK365" s="85"/>
    </row>
    <row r="366" spans="19:37" ht="15.75" customHeight="1">
      <c r="S366" s="134"/>
      <c r="T366" s="134"/>
      <c r="U366" s="85"/>
      <c r="V366" s="85"/>
      <c r="W366" s="85"/>
      <c r="X366" s="85"/>
      <c r="Y366" s="85"/>
      <c r="Z366" s="85"/>
      <c r="AA366" s="85"/>
      <c r="AB366" s="85"/>
      <c r="AC366" s="85"/>
      <c r="AD366" s="85"/>
      <c r="AE366" s="85"/>
      <c r="AF366" s="85"/>
      <c r="AG366" s="85"/>
      <c r="AH366" s="85"/>
      <c r="AI366" s="85"/>
      <c r="AJ366" s="85"/>
      <c r="AK366" s="85"/>
    </row>
    <row r="367" spans="19:37" ht="15.75" customHeight="1">
      <c r="S367" s="134"/>
      <c r="T367" s="134"/>
      <c r="U367" s="85"/>
      <c r="V367" s="85"/>
      <c r="W367" s="85"/>
      <c r="X367" s="85"/>
      <c r="Y367" s="85"/>
      <c r="Z367" s="85"/>
      <c r="AA367" s="85"/>
      <c r="AB367" s="85"/>
      <c r="AC367" s="85"/>
      <c r="AD367" s="85"/>
      <c r="AE367" s="85"/>
      <c r="AF367" s="85"/>
      <c r="AG367" s="85"/>
      <c r="AH367" s="85"/>
      <c r="AI367" s="85"/>
      <c r="AJ367" s="85"/>
      <c r="AK367" s="85"/>
    </row>
    <row r="368" spans="19:37" ht="15.75" customHeight="1">
      <c r="S368" s="134"/>
      <c r="T368" s="134"/>
      <c r="U368" s="85"/>
      <c r="V368" s="85"/>
      <c r="W368" s="85"/>
      <c r="X368" s="85"/>
      <c r="Y368" s="85"/>
      <c r="Z368" s="85"/>
      <c r="AA368" s="85"/>
      <c r="AB368" s="85"/>
      <c r="AC368" s="85"/>
      <c r="AD368" s="85"/>
      <c r="AE368" s="85"/>
      <c r="AF368" s="85"/>
      <c r="AG368" s="85"/>
      <c r="AH368" s="85"/>
      <c r="AI368" s="85"/>
      <c r="AJ368" s="85"/>
      <c r="AK368" s="85"/>
    </row>
    <row r="369" spans="19:37" ht="15.75" customHeight="1">
      <c r="S369" s="134"/>
      <c r="T369" s="134"/>
      <c r="U369" s="85"/>
      <c r="V369" s="85"/>
      <c r="W369" s="85"/>
      <c r="X369" s="85"/>
      <c r="Y369" s="85"/>
      <c r="Z369" s="85"/>
      <c r="AA369" s="85"/>
      <c r="AB369" s="85"/>
      <c r="AC369" s="85"/>
      <c r="AD369" s="85"/>
      <c r="AE369" s="85"/>
      <c r="AF369" s="85"/>
      <c r="AG369" s="85"/>
      <c r="AH369" s="85"/>
      <c r="AI369" s="85"/>
      <c r="AJ369" s="85"/>
      <c r="AK369" s="85"/>
    </row>
    <row r="370" spans="19:37" ht="15.75" customHeight="1">
      <c r="S370" s="134"/>
      <c r="T370" s="134"/>
      <c r="U370" s="85"/>
      <c r="V370" s="85"/>
      <c r="W370" s="85"/>
      <c r="X370" s="85"/>
      <c r="Y370" s="85"/>
      <c r="Z370" s="85"/>
      <c r="AA370" s="85"/>
      <c r="AB370" s="85"/>
      <c r="AC370" s="85"/>
      <c r="AD370" s="85"/>
      <c r="AE370" s="85"/>
      <c r="AF370" s="85"/>
      <c r="AG370" s="85"/>
      <c r="AH370" s="85"/>
      <c r="AI370" s="85"/>
      <c r="AJ370" s="85"/>
      <c r="AK370" s="85"/>
    </row>
    <row r="371" spans="19:37" ht="15.75" customHeight="1">
      <c r="S371" s="134"/>
      <c r="T371" s="134"/>
      <c r="U371" s="85"/>
      <c r="V371" s="85"/>
      <c r="W371" s="85"/>
      <c r="X371" s="85"/>
      <c r="Y371" s="85"/>
      <c r="Z371" s="85"/>
      <c r="AA371" s="85"/>
      <c r="AB371" s="85"/>
      <c r="AC371" s="85"/>
      <c r="AD371" s="85"/>
      <c r="AE371" s="85"/>
      <c r="AF371" s="85"/>
      <c r="AG371" s="85"/>
      <c r="AH371" s="85"/>
      <c r="AI371" s="85"/>
      <c r="AJ371" s="85"/>
      <c r="AK371" s="85"/>
    </row>
    <row r="372" spans="19:37" ht="15.75" customHeight="1">
      <c r="S372" s="134"/>
      <c r="T372" s="134"/>
      <c r="U372" s="85"/>
      <c r="V372" s="85"/>
      <c r="W372" s="85"/>
      <c r="X372" s="85"/>
      <c r="Y372" s="85"/>
      <c r="Z372" s="85"/>
      <c r="AA372" s="85"/>
      <c r="AB372" s="85"/>
      <c r="AC372" s="85"/>
      <c r="AD372" s="85"/>
      <c r="AE372" s="85"/>
      <c r="AF372" s="85"/>
      <c r="AG372" s="85"/>
      <c r="AH372" s="85"/>
      <c r="AI372" s="85"/>
      <c r="AJ372" s="85"/>
      <c r="AK372" s="85"/>
    </row>
    <row r="373" spans="19:37" ht="15.75" customHeight="1">
      <c r="S373" s="134"/>
      <c r="T373" s="134"/>
      <c r="U373" s="85"/>
      <c r="V373" s="85"/>
      <c r="W373" s="85"/>
      <c r="X373" s="85"/>
      <c r="Y373" s="85"/>
      <c r="Z373" s="85"/>
      <c r="AA373" s="85"/>
      <c r="AB373" s="85"/>
      <c r="AC373" s="85"/>
      <c r="AD373" s="85"/>
      <c r="AE373" s="85"/>
      <c r="AF373" s="85"/>
      <c r="AG373" s="85"/>
      <c r="AH373" s="85"/>
      <c r="AI373" s="85"/>
      <c r="AJ373" s="85"/>
      <c r="AK373" s="85"/>
    </row>
    <row r="374" spans="19:37" ht="15.75" customHeight="1">
      <c r="S374" s="134"/>
      <c r="T374" s="134"/>
      <c r="U374" s="85"/>
      <c r="V374" s="85"/>
      <c r="W374" s="85"/>
      <c r="X374" s="85"/>
      <c r="Y374" s="85"/>
      <c r="Z374" s="85"/>
      <c r="AA374" s="85"/>
      <c r="AB374" s="85"/>
      <c r="AC374" s="85"/>
      <c r="AD374" s="85"/>
      <c r="AE374" s="85"/>
      <c r="AF374" s="85"/>
      <c r="AG374" s="85"/>
      <c r="AH374" s="85"/>
      <c r="AI374" s="85"/>
      <c r="AJ374" s="85"/>
      <c r="AK374" s="85"/>
    </row>
    <row r="375" spans="19:37" ht="15.75" customHeight="1">
      <c r="S375" s="134"/>
      <c r="T375" s="134"/>
      <c r="U375" s="85"/>
      <c r="V375" s="85"/>
      <c r="W375" s="85"/>
      <c r="X375" s="85"/>
      <c r="Y375" s="85"/>
      <c r="Z375" s="85"/>
      <c r="AA375" s="85"/>
      <c r="AB375" s="85"/>
      <c r="AC375" s="85"/>
      <c r="AD375" s="85"/>
      <c r="AE375" s="85"/>
      <c r="AF375" s="85"/>
      <c r="AG375" s="85"/>
      <c r="AH375" s="85"/>
      <c r="AI375" s="85"/>
      <c r="AJ375" s="85"/>
      <c r="AK375" s="85"/>
    </row>
    <row r="376" spans="19:37" ht="15.75" customHeight="1">
      <c r="S376" s="134"/>
      <c r="T376" s="134"/>
      <c r="U376" s="85"/>
      <c r="V376" s="85"/>
      <c r="W376" s="85"/>
      <c r="X376" s="85"/>
      <c r="Y376" s="85"/>
      <c r="Z376" s="85"/>
      <c r="AA376" s="85"/>
      <c r="AB376" s="85"/>
      <c r="AC376" s="85"/>
      <c r="AD376" s="85"/>
      <c r="AE376" s="85"/>
      <c r="AF376" s="85"/>
      <c r="AG376" s="85"/>
      <c r="AH376" s="85"/>
      <c r="AI376" s="85"/>
      <c r="AJ376" s="85"/>
      <c r="AK376" s="85"/>
    </row>
    <row r="377" spans="19:37" ht="15.75" customHeight="1">
      <c r="S377" s="134"/>
      <c r="T377" s="134"/>
      <c r="U377" s="85"/>
      <c r="V377" s="85"/>
      <c r="W377" s="85"/>
      <c r="X377" s="85"/>
      <c r="Y377" s="85"/>
      <c r="Z377" s="85"/>
      <c r="AA377" s="85"/>
      <c r="AB377" s="85"/>
      <c r="AC377" s="85"/>
      <c r="AD377" s="85"/>
      <c r="AE377" s="85"/>
      <c r="AF377" s="85"/>
      <c r="AG377" s="85"/>
      <c r="AH377" s="85"/>
      <c r="AI377" s="85"/>
      <c r="AJ377" s="85"/>
      <c r="AK377" s="85"/>
    </row>
    <row r="378" spans="19:37" ht="15.75" customHeight="1">
      <c r="S378" s="134"/>
      <c r="T378" s="134"/>
      <c r="U378" s="85"/>
      <c r="V378" s="85"/>
      <c r="W378" s="85"/>
      <c r="X378" s="85"/>
      <c r="Y378" s="85"/>
      <c r="Z378" s="85"/>
      <c r="AA378" s="85"/>
      <c r="AB378" s="85"/>
      <c r="AC378" s="85"/>
      <c r="AD378" s="85"/>
      <c r="AE378" s="85"/>
      <c r="AF378" s="85"/>
      <c r="AG378" s="85"/>
      <c r="AH378" s="85"/>
      <c r="AI378" s="85"/>
      <c r="AJ378" s="85"/>
      <c r="AK378" s="85"/>
    </row>
    <row r="379" spans="19:37" ht="15.75" customHeight="1">
      <c r="S379" s="134"/>
      <c r="T379" s="134"/>
      <c r="U379" s="85"/>
      <c r="V379" s="85"/>
      <c r="W379" s="85"/>
      <c r="X379" s="85"/>
      <c r="Y379" s="85"/>
      <c r="Z379" s="85"/>
      <c r="AA379" s="85"/>
      <c r="AB379" s="85"/>
      <c r="AC379" s="85"/>
      <c r="AD379" s="85"/>
      <c r="AE379" s="85"/>
      <c r="AF379" s="85"/>
      <c r="AG379" s="85"/>
      <c r="AH379" s="85"/>
      <c r="AI379" s="85"/>
      <c r="AJ379" s="85"/>
      <c r="AK379" s="85"/>
    </row>
    <row r="380" spans="19:37" ht="15.75" customHeight="1">
      <c r="S380" s="134"/>
      <c r="T380" s="134"/>
      <c r="U380" s="85"/>
      <c r="V380" s="85"/>
      <c r="W380" s="85"/>
      <c r="X380" s="85"/>
      <c r="Y380" s="85"/>
      <c r="Z380" s="85"/>
      <c r="AA380" s="85"/>
      <c r="AB380" s="85"/>
      <c r="AC380" s="85"/>
      <c r="AD380" s="85"/>
      <c r="AE380" s="85"/>
      <c r="AF380" s="85"/>
      <c r="AG380" s="85"/>
      <c r="AH380" s="85"/>
      <c r="AI380" s="85"/>
      <c r="AJ380" s="85"/>
      <c r="AK380" s="85"/>
    </row>
    <row r="381" spans="19:37" ht="15.75" customHeight="1">
      <c r="S381" s="134"/>
      <c r="T381" s="134"/>
      <c r="U381" s="85"/>
      <c r="V381" s="85"/>
      <c r="W381" s="85"/>
      <c r="X381" s="85"/>
      <c r="Y381" s="85"/>
      <c r="Z381" s="85"/>
      <c r="AA381" s="85"/>
      <c r="AB381" s="85"/>
      <c r="AC381" s="85"/>
      <c r="AD381" s="85"/>
      <c r="AE381" s="85"/>
      <c r="AF381" s="85"/>
      <c r="AG381" s="85"/>
      <c r="AH381" s="85"/>
      <c r="AI381" s="85"/>
      <c r="AJ381" s="85"/>
      <c r="AK381" s="85"/>
    </row>
    <row r="382" spans="19:37" ht="15.75" customHeight="1">
      <c r="S382" s="134"/>
      <c r="T382" s="134"/>
      <c r="U382" s="85"/>
      <c r="V382" s="85"/>
      <c r="W382" s="85"/>
      <c r="X382" s="85"/>
      <c r="Y382" s="85"/>
      <c r="Z382" s="85"/>
      <c r="AA382" s="85"/>
      <c r="AB382" s="85"/>
      <c r="AC382" s="85"/>
      <c r="AD382" s="85"/>
      <c r="AE382" s="85"/>
      <c r="AF382" s="85"/>
      <c r="AG382" s="85"/>
      <c r="AH382" s="85"/>
      <c r="AI382" s="85"/>
      <c r="AJ382" s="85"/>
      <c r="AK382" s="85"/>
    </row>
    <row r="383" spans="19:37" ht="15.75" customHeight="1">
      <c r="S383" s="134"/>
      <c r="T383" s="134"/>
      <c r="U383" s="85"/>
      <c r="V383" s="85"/>
      <c r="W383" s="85"/>
      <c r="X383" s="85"/>
      <c r="Y383" s="85"/>
      <c r="Z383" s="85"/>
      <c r="AA383" s="85"/>
      <c r="AB383" s="85"/>
      <c r="AC383" s="85"/>
      <c r="AD383" s="85"/>
      <c r="AE383" s="85"/>
      <c r="AF383" s="85"/>
      <c r="AG383" s="85"/>
      <c r="AH383" s="85"/>
      <c r="AI383" s="85"/>
      <c r="AJ383" s="85"/>
      <c r="AK383" s="85"/>
    </row>
    <row r="384" spans="19:37" ht="15.75" customHeight="1">
      <c r="S384" s="134"/>
      <c r="T384" s="134"/>
      <c r="U384" s="85"/>
      <c r="V384" s="85"/>
      <c r="W384" s="85"/>
      <c r="X384" s="85"/>
      <c r="Y384" s="85"/>
      <c r="Z384" s="85"/>
      <c r="AA384" s="85"/>
      <c r="AB384" s="85"/>
      <c r="AC384" s="85"/>
      <c r="AD384" s="85"/>
      <c r="AE384" s="85"/>
      <c r="AF384" s="85"/>
      <c r="AG384" s="85"/>
      <c r="AH384" s="85"/>
      <c r="AI384" s="85"/>
      <c r="AJ384" s="85"/>
      <c r="AK384" s="85"/>
    </row>
    <row r="385" spans="19:37" ht="15.75" customHeight="1">
      <c r="S385" s="134"/>
      <c r="T385" s="134"/>
      <c r="U385" s="85"/>
      <c r="V385" s="85"/>
      <c r="W385" s="85"/>
      <c r="X385" s="85"/>
      <c r="Y385" s="85"/>
      <c r="Z385" s="85"/>
      <c r="AA385" s="85"/>
      <c r="AB385" s="85"/>
      <c r="AC385" s="85"/>
      <c r="AD385" s="85"/>
      <c r="AE385" s="85"/>
      <c r="AF385" s="85"/>
      <c r="AG385" s="85"/>
      <c r="AH385" s="85"/>
      <c r="AI385" s="85"/>
      <c r="AJ385" s="85"/>
      <c r="AK385" s="85"/>
    </row>
    <row r="386" spans="19:37" ht="15.75" customHeight="1">
      <c r="S386" s="134"/>
      <c r="T386" s="134"/>
      <c r="U386" s="85"/>
      <c r="V386" s="85"/>
      <c r="W386" s="85"/>
      <c r="X386" s="85"/>
      <c r="Y386" s="85"/>
      <c r="Z386" s="85"/>
      <c r="AA386" s="85"/>
      <c r="AB386" s="85"/>
      <c r="AC386" s="85"/>
      <c r="AD386" s="85"/>
      <c r="AE386" s="85"/>
      <c r="AF386" s="85"/>
      <c r="AG386" s="85"/>
      <c r="AH386" s="85"/>
      <c r="AI386" s="85"/>
      <c r="AJ386" s="85"/>
      <c r="AK386" s="85"/>
    </row>
    <row r="387" spans="19:37" ht="15.75" customHeight="1">
      <c r="S387" s="134"/>
      <c r="T387" s="134"/>
      <c r="U387" s="85"/>
      <c r="V387" s="85"/>
      <c r="W387" s="85"/>
      <c r="X387" s="85"/>
      <c r="Y387" s="85"/>
      <c r="Z387" s="85"/>
      <c r="AA387" s="85"/>
      <c r="AB387" s="85"/>
      <c r="AC387" s="85"/>
      <c r="AD387" s="85"/>
      <c r="AE387" s="85"/>
      <c r="AF387" s="85"/>
      <c r="AG387" s="85"/>
      <c r="AH387" s="85"/>
      <c r="AI387" s="85"/>
      <c r="AJ387" s="85"/>
      <c r="AK387" s="85"/>
    </row>
    <row r="388" spans="19:37" ht="15.75" customHeight="1">
      <c r="S388" s="134"/>
      <c r="T388" s="134"/>
      <c r="U388" s="85"/>
      <c r="V388" s="85"/>
      <c r="W388" s="85"/>
      <c r="X388" s="85"/>
      <c r="Y388" s="85"/>
      <c r="Z388" s="85"/>
      <c r="AA388" s="85"/>
      <c r="AB388" s="85"/>
      <c r="AC388" s="85"/>
      <c r="AD388" s="85"/>
      <c r="AE388" s="85"/>
      <c r="AF388" s="85"/>
      <c r="AG388" s="85"/>
      <c r="AH388" s="85"/>
      <c r="AI388" s="85"/>
      <c r="AJ388" s="85"/>
      <c r="AK388" s="85"/>
    </row>
    <row r="389" spans="19:37" ht="15.75" customHeight="1">
      <c r="S389" s="134"/>
      <c r="T389" s="134"/>
      <c r="U389" s="85"/>
      <c r="V389" s="85"/>
      <c r="W389" s="85"/>
      <c r="X389" s="85"/>
      <c r="Y389" s="85"/>
      <c r="Z389" s="85"/>
      <c r="AA389" s="85"/>
      <c r="AB389" s="85"/>
      <c r="AC389" s="85"/>
      <c r="AD389" s="85"/>
      <c r="AE389" s="85"/>
      <c r="AF389" s="85"/>
      <c r="AG389" s="85"/>
      <c r="AH389" s="85"/>
      <c r="AI389" s="85"/>
      <c r="AJ389" s="85"/>
      <c r="AK389" s="85"/>
    </row>
    <row r="390" spans="19:37" ht="15.75" customHeight="1">
      <c r="S390" s="134"/>
      <c r="T390" s="134"/>
      <c r="U390" s="85"/>
      <c r="V390" s="85"/>
      <c r="W390" s="85"/>
      <c r="X390" s="85"/>
      <c r="Y390" s="85"/>
      <c r="Z390" s="85"/>
      <c r="AA390" s="85"/>
      <c r="AB390" s="85"/>
      <c r="AC390" s="85"/>
      <c r="AD390" s="85"/>
      <c r="AE390" s="85"/>
      <c r="AF390" s="85"/>
      <c r="AG390" s="85"/>
      <c r="AH390" s="85"/>
      <c r="AI390" s="85"/>
      <c r="AJ390" s="85"/>
      <c r="AK390" s="85"/>
    </row>
    <row r="391" spans="19:37" ht="15.75" customHeight="1">
      <c r="S391" s="134"/>
      <c r="T391" s="134"/>
      <c r="U391" s="85"/>
      <c r="V391" s="85"/>
      <c r="W391" s="85"/>
      <c r="X391" s="85"/>
      <c r="Y391" s="85"/>
      <c r="Z391" s="85"/>
      <c r="AA391" s="85"/>
      <c r="AB391" s="85"/>
      <c r="AC391" s="85"/>
      <c r="AD391" s="85"/>
      <c r="AE391" s="85"/>
      <c r="AF391" s="85"/>
      <c r="AG391" s="85"/>
      <c r="AH391" s="85"/>
      <c r="AI391" s="85"/>
      <c r="AJ391" s="85"/>
      <c r="AK391" s="85"/>
    </row>
    <row r="392" spans="19:37" ht="15.75" customHeight="1">
      <c r="S392" s="134"/>
      <c r="T392" s="134"/>
      <c r="U392" s="85"/>
      <c r="V392" s="85"/>
      <c r="W392" s="85"/>
      <c r="X392" s="85"/>
      <c r="Y392" s="85"/>
      <c r="Z392" s="85"/>
      <c r="AA392" s="85"/>
      <c r="AB392" s="85"/>
      <c r="AC392" s="85"/>
      <c r="AD392" s="85"/>
      <c r="AE392" s="85"/>
      <c r="AF392" s="85"/>
      <c r="AG392" s="85"/>
      <c r="AH392" s="85"/>
      <c r="AI392" s="85"/>
      <c r="AJ392" s="85"/>
      <c r="AK392" s="85"/>
    </row>
    <row r="393" spans="19:37" ht="15.75" customHeight="1">
      <c r="S393" s="134"/>
      <c r="T393" s="134"/>
      <c r="U393" s="85"/>
      <c r="V393" s="85"/>
      <c r="W393" s="85"/>
      <c r="X393" s="85"/>
      <c r="Y393" s="85"/>
      <c r="Z393" s="85"/>
      <c r="AA393" s="85"/>
      <c r="AB393" s="85"/>
      <c r="AC393" s="85"/>
      <c r="AD393" s="85"/>
      <c r="AE393" s="85"/>
      <c r="AF393" s="85"/>
      <c r="AG393" s="85"/>
      <c r="AH393" s="85"/>
      <c r="AI393" s="85"/>
      <c r="AJ393" s="85"/>
      <c r="AK393" s="85"/>
    </row>
    <row r="394" spans="19:37" ht="15.75" customHeight="1">
      <c r="S394" s="134"/>
      <c r="T394" s="134"/>
      <c r="U394" s="85"/>
      <c r="V394" s="85"/>
      <c r="W394" s="85"/>
      <c r="X394" s="85"/>
      <c r="Y394" s="85"/>
      <c r="Z394" s="85"/>
      <c r="AA394" s="85"/>
      <c r="AB394" s="85"/>
      <c r="AC394" s="85"/>
      <c r="AD394" s="85"/>
      <c r="AE394" s="85"/>
      <c r="AF394" s="85"/>
      <c r="AG394" s="85"/>
      <c r="AH394" s="85"/>
      <c r="AI394" s="85"/>
      <c r="AJ394" s="85"/>
      <c r="AK394" s="85"/>
    </row>
    <row r="395" spans="19:37" ht="15.75" customHeight="1">
      <c r="S395" s="134"/>
      <c r="T395" s="134"/>
      <c r="U395" s="85"/>
      <c r="V395" s="85"/>
      <c r="W395" s="85"/>
      <c r="X395" s="85"/>
      <c r="Y395" s="85"/>
      <c r="Z395" s="85"/>
      <c r="AA395" s="85"/>
      <c r="AB395" s="85"/>
      <c r="AC395" s="85"/>
      <c r="AD395" s="85"/>
      <c r="AE395" s="85"/>
      <c r="AF395" s="85"/>
      <c r="AG395" s="85"/>
      <c r="AH395" s="85"/>
      <c r="AI395" s="85"/>
      <c r="AJ395" s="85"/>
      <c r="AK395" s="85"/>
    </row>
    <row r="396" spans="19:37" ht="15.75" customHeight="1">
      <c r="S396" s="134"/>
      <c r="T396" s="134"/>
      <c r="U396" s="85"/>
      <c r="V396" s="85"/>
      <c r="W396" s="85"/>
      <c r="X396" s="85"/>
      <c r="Y396" s="85"/>
      <c r="Z396" s="85"/>
      <c r="AA396" s="85"/>
      <c r="AB396" s="85"/>
      <c r="AC396" s="85"/>
      <c r="AD396" s="85"/>
      <c r="AE396" s="85"/>
      <c r="AF396" s="85"/>
      <c r="AG396" s="85"/>
      <c r="AH396" s="85"/>
      <c r="AI396" s="85"/>
      <c r="AJ396" s="85"/>
      <c r="AK396" s="85"/>
    </row>
    <row r="397" spans="19:37" ht="15.75" customHeight="1">
      <c r="S397" s="134"/>
      <c r="T397" s="134"/>
      <c r="U397" s="85"/>
      <c r="V397" s="85"/>
      <c r="W397" s="85"/>
      <c r="X397" s="85"/>
      <c r="Y397" s="85"/>
      <c r="Z397" s="85"/>
      <c r="AA397" s="85"/>
      <c r="AB397" s="85"/>
      <c r="AC397" s="85"/>
      <c r="AD397" s="85"/>
      <c r="AE397" s="85"/>
      <c r="AF397" s="85"/>
      <c r="AG397" s="85"/>
      <c r="AH397" s="85"/>
      <c r="AI397" s="85"/>
      <c r="AJ397" s="85"/>
      <c r="AK397" s="85"/>
    </row>
    <row r="398" spans="19:37" ht="15.75" customHeight="1">
      <c r="S398" s="134"/>
      <c r="T398" s="134"/>
      <c r="U398" s="85"/>
      <c r="V398" s="85"/>
      <c r="W398" s="85"/>
      <c r="X398" s="85"/>
      <c r="Y398" s="85"/>
      <c r="Z398" s="85"/>
      <c r="AA398" s="85"/>
      <c r="AB398" s="85"/>
      <c r="AC398" s="85"/>
      <c r="AD398" s="85"/>
      <c r="AE398" s="85"/>
      <c r="AF398" s="85"/>
      <c r="AG398" s="85"/>
      <c r="AH398" s="85"/>
      <c r="AI398" s="85"/>
      <c r="AJ398" s="85"/>
      <c r="AK398" s="85"/>
    </row>
    <row r="399" spans="19:37" ht="15.75" customHeight="1">
      <c r="S399" s="134"/>
      <c r="T399" s="134"/>
      <c r="U399" s="85"/>
      <c r="V399" s="85"/>
      <c r="W399" s="85"/>
      <c r="X399" s="85"/>
      <c r="Y399" s="85"/>
      <c r="Z399" s="85"/>
      <c r="AA399" s="85"/>
      <c r="AB399" s="85"/>
      <c r="AC399" s="85"/>
      <c r="AD399" s="85"/>
      <c r="AE399" s="85"/>
      <c r="AF399" s="85"/>
      <c r="AG399" s="85"/>
      <c r="AH399" s="85"/>
      <c r="AI399" s="85"/>
      <c r="AJ399" s="85"/>
      <c r="AK399" s="85"/>
    </row>
    <row r="400" spans="19:37" ht="15.75" customHeight="1">
      <c r="S400" s="134"/>
      <c r="T400" s="134"/>
      <c r="U400" s="85"/>
      <c r="V400" s="85"/>
      <c r="W400" s="85"/>
      <c r="X400" s="85"/>
      <c r="Y400" s="85"/>
      <c r="Z400" s="85"/>
      <c r="AA400" s="85"/>
      <c r="AB400" s="85"/>
      <c r="AC400" s="85"/>
      <c r="AD400" s="85"/>
      <c r="AE400" s="85"/>
      <c r="AF400" s="85"/>
      <c r="AG400" s="85"/>
      <c r="AH400" s="85"/>
      <c r="AI400" s="85"/>
      <c r="AJ400" s="85"/>
      <c r="AK400" s="85"/>
    </row>
    <row r="401" spans="19:37" ht="15.75" customHeight="1">
      <c r="S401" s="134"/>
      <c r="T401" s="134"/>
      <c r="U401" s="85"/>
      <c r="V401" s="85"/>
      <c r="W401" s="85"/>
      <c r="X401" s="85"/>
      <c r="Y401" s="85"/>
      <c r="Z401" s="85"/>
      <c r="AA401" s="85"/>
      <c r="AB401" s="85"/>
      <c r="AC401" s="85"/>
      <c r="AD401" s="85"/>
      <c r="AE401" s="85"/>
      <c r="AF401" s="85"/>
      <c r="AG401" s="85"/>
      <c r="AH401" s="85"/>
      <c r="AI401" s="85"/>
      <c r="AJ401" s="85"/>
      <c r="AK401" s="85"/>
    </row>
    <row r="402" spans="19:37" ht="15.75" customHeight="1">
      <c r="S402" s="134"/>
      <c r="T402" s="134"/>
      <c r="U402" s="85"/>
      <c r="V402" s="85"/>
      <c r="W402" s="85"/>
      <c r="X402" s="85"/>
      <c r="Y402" s="85"/>
      <c r="Z402" s="85"/>
      <c r="AA402" s="85"/>
      <c r="AB402" s="85"/>
      <c r="AC402" s="85"/>
      <c r="AD402" s="85"/>
      <c r="AE402" s="85"/>
      <c r="AF402" s="85"/>
      <c r="AG402" s="85"/>
      <c r="AH402" s="85"/>
      <c r="AI402" s="85"/>
      <c r="AJ402" s="85"/>
      <c r="AK402" s="85"/>
    </row>
    <row r="403" spans="19:37" ht="15.75" customHeight="1">
      <c r="S403" s="134"/>
      <c r="T403" s="134"/>
      <c r="U403" s="85"/>
      <c r="V403" s="85"/>
      <c r="W403" s="85"/>
      <c r="X403" s="85"/>
      <c r="Y403" s="85"/>
      <c r="Z403" s="85"/>
      <c r="AA403" s="85"/>
      <c r="AB403" s="85"/>
      <c r="AC403" s="85"/>
      <c r="AD403" s="85"/>
      <c r="AE403" s="85"/>
      <c r="AF403" s="85"/>
      <c r="AG403" s="85"/>
      <c r="AH403" s="85"/>
      <c r="AI403" s="85"/>
      <c r="AJ403" s="85"/>
      <c r="AK403" s="85"/>
    </row>
    <row r="404" spans="19:37" ht="15.75" customHeight="1">
      <c r="S404" s="134"/>
      <c r="T404" s="134"/>
      <c r="U404" s="85"/>
      <c r="V404" s="85"/>
      <c r="W404" s="85"/>
      <c r="X404" s="85"/>
      <c r="Y404" s="85"/>
      <c r="Z404" s="85"/>
      <c r="AA404" s="85"/>
      <c r="AB404" s="85"/>
      <c r="AC404" s="85"/>
      <c r="AD404" s="85"/>
      <c r="AE404" s="85"/>
      <c r="AF404" s="85"/>
      <c r="AG404" s="85"/>
      <c r="AH404" s="85"/>
      <c r="AI404" s="85"/>
      <c r="AJ404" s="85"/>
      <c r="AK404" s="85"/>
    </row>
    <row r="405" spans="19:37" ht="15.75" customHeight="1">
      <c r="S405" s="134"/>
      <c r="T405" s="134"/>
      <c r="U405" s="85"/>
      <c r="V405" s="85"/>
      <c r="W405" s="85"/>
      <c r="X405" s="85"/>
      <c r="Y405" s="85"/>
      <c r="Z405" s="85"/>
      <c r="AA405" s="85"/>
      <c r="AB405" s="85"/>
      <c r="AC405" s="85"/>
      <c r="AD405" s="85"/>
      <c r="AE405" s="85"/>
      <c r="AF405" s="85"/>
      <c r="AG405" s="85"/>
      <c r="AH405" s="85"/>
      <c r="AI405" s="85"/>
      <c r="AJ405" s="85"/>
      <c r="AK405" s="85"/>
    </row>
    <row r="406" spans="19:37" ht="15.75" customHeight="1">
      <c r="S406" s="134"/>
      <c r="T406" s="134"/>
      <c r="U406" s="85"/>
      <c r="V406" s="85"/>
      <c r="W406" s="85"/>
      <c r="X406" s="85"/>
      <c r="Y406" s="85"/>
      <c r="Z406" s="85"/>
      <c r="AA406" s="85"/>
      <c r="AB406" s="85"/>
      <c r="AC406" s="85"/>
      <c r="AD406" s="85"/>
      <c r="AE406" s="85"/>
      <c r="AF406" s="85"/>
      <c r="AG406" s="85"/>
      <c r="AH406" s="85"/>
      <c r="AI406" s="85"/>
      <c r="AJ406" s="85"/>
      <c r="AK406" s="85"/>
    </row>
    <row r="407" spans="19:37" ht="15.75" customHeight="1">
      <c r="S407" s="134"/>
      <c r="T407" s="134"/>
      <c r="U407" s="85"/>
      <c r="V407" s="85"/>
      <c r="W407" s="85"/>
      <c r="X407" s="85"/>
      <c r="Y407" s="85"/>
      <c r="Z407" s="85"/>
      <c r="AA407" s="85"/>
      <c r="AB407" s="85"/>
      <c r="AC407" s="85"/>
      <c r="AD407" s="85"/>
      <c r="AE407" s="85"/>
      <c r="AF407" s="85"/>
      <c r="AG407" s="85"/>
      <c r="AH407" s="85"/>
      <c r="AI407" s="85"/>
      <c r="AJ407" s="85"/>
      <c r="AK407" s="85"/>
    </row>
    <row r="408" spans="19:37" ht="15.75" customHeight="1">
      <c r="S408" s="134"/>
      <c r="T408" s="134"/>
      <c r="U408" s="85"/>
      <c r="V408" s="85"/>
      <c r="W408" s="85"/>
      <c r="X408" s="85"/>
      <c r="Y408" s="85"/>
      <c r="Z408" s="85"/>
      <c r="AA408" s="85"/>
      <c r="AB408" s="85"/>
      <c r="AC408" s="85"/>
      <c r="AD408" s="85"/>
      <c r="AE408" s="85"/>
      <c r="AF408" s="85"/>
      <c r="AG408" s="85"/>
      <c r="AH408" s="85"/>
      <c r="AI408" s="85"/>
      <c r="AJ408" s="85"/>
      <c r="AK408" s="85"/>
    </row>
    <row r="409" spans="19:37" ht="15.75" customHeight="1">
      <c r="S409" s="134"/>
      <c r="T409" s="134"/>
      <c r="U409" s="85"/>
      <c r="V409" s="85"/>
      <c r="W409" s="85"/>
      <c r="X409" s="85"/>
      <c r="Y409" s="85"/>
      <c r="Z409" s="85"/>
      <c r="AA409" s="85"/>
      <c r="AB409" s="85"/>
      <c r="AC409" s="85"/>
      <c r="AD409" s="85"/>
      <c r="AE409" s="85"/>
      <c r="AF409" s="85"/>
      <c r="AG409" s="85"/>
      <c r="AH409" s="85"/>
      <c r="AI409" s="85"/>
      <c r="AJ409" s="85"/>
      <c r="AK409" s="85"/>
    </row>
    <row r="410" spans="19:37" ht="15.75" customHeight="1">
      <c r="S410" s="134"/>
      <c r="T410" s="134"/>
      <c r="U410" s="85"/>
      <c r="V410" s="85"/>
      <c r="W410" s="85"/>
      <c r="X410" s="85"/>
      <c r="Y410" s="85"/>
      <c r="Z410" s="85"/>
      <c r="AA410" s="85"/>
      <c r="AB410" s="85"/>
      <c r="AC410" s="85"/>
      <c r="AD410" s="85"/>
      <c r="AE410" s="85"/>
      <c r="AF410" s="85"/>
      <c r="AG410" s="85"/>
      <c r="AH410" s="85"/>
      <c r="AI410" s="85"/>
      <c r="AJ410" s="85"/>
      <c r="AK410" s="85"/>
    </row>
    <row r="411" spans="19:37" ht="15.75" customHeight="1">
      <c r="S411" s="134"/>
      <c r="T411" s="134"/>
      <c r="U411" s="85"/>
      <c r="V411" s="85"/>
      <c r="W411" s="85"/>
      <c r="X411" s="85"/>
      <c r="Y411" s="85"/>
      <c r="Z411" s="85"/>
      <c r="AA411" s="85"/>
      <c r="AB411" s="85"/>
      <c r="AC411" s="85"/>
      <c r="AD411" s="85"/>
      <c r="AE411" s="85"/>
      <c r="AF411" s="85"/>
      <c r="AG411" s="85"/>
      <c r="AH411" s="85"/>
      <c r="AI411" s="85"/>
      <c r="AJ411" s="85"/>
      <c r="AK411" s="85"/>
    </row>
    <row r="412" spans="19:37" ht="15.75" customHeight="1">
      <c r="S412" s="134"/>
      <c r="T412" s="134"/>
      <c r="U412" s="85"/>
      <c r="V412" s="85"/>
      <c r="W412" s="85"/>
      <c r="X412" s="85"/>
      <c r="Y412" s="85"/>
      <c r="Z412" s="85"/>
      <c r="AA412" s="85"/>
      <c r="AB412" s="85"/>
      <c r="AC412" s="85"/>
      <c r="AD412" s="85"/>
      <c r="AE412" s="85"/>
      <c r="AF412" s="85"/>
      <c r="AG412" s="85"/>
      <c r="AH412" s="85"/>
      <c r="AI412" s="85"/>
      <c r="AJ412" s="85"/>
      <c r="AK412" s="85"/>
    </row>
    <row r="413" spans="19:37" ht="15.75" customHeight="1">
      <c r="S413" s="134"/>
      <c r="T413" s="134"/>
      <c r="U413" s="85"/>
      <c r="V413" s="85"/>
      <c r="W413" s="85"/>
      <c r="X413" s="85"/>
      <c r="Y413" s="85"/>
      <c r="Z413" s="85"/>
      <c r="AA413" s="85"/>
      <c r="AB413" s="85"/>
      <c r="AC413" s="85"/>
      <c r="AD413" s="85"/>
      <c r="AE413" s="85"/>
      <c r="AF413" s="85"/>
      <c r="AG413" s="85"/>
      <c r="AH413" s="85"/>
      <c r="AI413" s="85"/>
      <c r="AJ413" s="85"/>
      <c r="AK413" s="85"/>
    </row>
    <row r="414" spans="19:37" ht="15.75" customHeight="1">
      <c r="S414" s="134"/>
      <c r="T414" s="134"/>
      <c r="U414" s="85"/>
      <c r="V414" s="85"/>
      <c r="W414" s="85"/>
      <c r="X414" s="85"/>
      <c r="Y414" s="85"/>
      <c r="Z414" s="85"/>
      <c r="AA414" s="85"/>
      <c r="AB414" s="85"/>
      <c r="AC414" s="85"/>
      <c r="AD414" s="85"/>
      <c r="AE414" s="85"/>
      <c r="AF414" s="85"/>
      <c r="AG414" s="85"/>
      <c r="AH414" s="85"/>
      <c r="AI414" s="85"/>
      <c r="AJ414" s="85"/>
      <c r="AK414" s="85"/>
    </row>
    <row r="415" spans="19:37" ht="15.75" customHeight="1">
      <c r="S415" s="134"/>
      <c r="T415" s="134"/>
      <c r="U415" s="85"/>
      <c r="V415" s="85"/>
      <c r="W415" s="85"/>
      <c r="X415" s="85"/>
      <c r="Y415" s="85"/>
      <c r="Z415" s="85"/>
      <c r="AA415" s="85"/>
      <c r="AB415" s="85"/>
      <c r="AC415" s="85"/>
      <c r="AD415" s="85"/>
      <c r="AE415" s="85"/>
      <c r="AF415" s="85"/>
      <c r="AG415" s="85"/>
      <c r="AH415" s="85"/>
      <c r="AI415" s="85"/>
      <c r="AJ415" s="85"/>
      <c r="AK415" s="85"/>
    </row>
    <row r="416" spans="19:37" ht="15.75" customHeight="1">
      <c r="S416" s="134"/>
      <c r="T416" s="134"/>
      <c r="U416" s="85"/>
      <c r="V416" s="85"/>
      <c r="W416" s="85"/>
      <c r="X416" s="85"/>
      <c r="Y416" s="85"/>
      <c r="Z416" s="85"/>
      <c r="AA416" s="85"/>
      <c r="AB416" s="85"/>
      <c r="AC416" s="85"/>
      <c r="AD416" s="85"/>
      <c r="AE416" s="85"/>
      <c r="AF416" s="85"/>
      <c r="AG416" s="85"/>
      <c r="AH416" s="85"/>
      <c r="AI416" s="85"/>
      <c r="AJ416" s="85"/>
      <c r="AK416" s="85"/>
    </row>
    <row r="417" spans="19:37" ht="15.75" customHeight="1">
      <c r="S417" s="134"/>
      <c r="T417" s="134"/>
      <c r="U417" s="85"/>
      <c r="V417" s="85"/>
      <c r="W417" s="85"/>
      <c r="X417" s="85"/>
      <c r="Y417" s="85"/>
      <c r="Z417" s="85"/>
      <c r="AA417" s="85"/>
      <c r="AB417" s="85"/>
      <c r="AC417" s="85"/>
      <c r="AD417" s="85"/>
      <c r="AE417" s="85"/>
      <c r="AF417" s="85"/>
      <c r="AG417" s="85"/>
      <c r="AH417" s="85"/>
      <c r="AI417" s="85"/>
      <c r="AJ417" s="85"/>
      <c r="AK417" s="85"/>
    </row>
    <row r="418" spans="19:37" ht="15.75" customHeight="1">
      <c r="S418" s="134"/>
      <c r="T418" s="134"/>
      <c r="U418" s="85"/>
      <c r="V418" s="85"/>
      <c r="W418" s="85"/>
      <c r="X418" s="85"/>
      <c r="Y418" s="85"/>
      <c r="Z418" s="85"/>
      <c r="AA418" s="85"/>
      <c r="AB418" s="85"/>
      <c r="AC418" s="85"/>
      <c r="AD418" s="85"/>
      <c r="AE418" s="85"/>
      <c r="AF418" s="85"/>
      <c r="AG418" s="85"/>
      <c r="AH418" s="85"/>
      <c r="AI418" s="85"/>
      <c r="AJ418" s="85"/>
      <c r="AK418" s="85"/>
    </row>
    <row r="419" spans="19:37" ht="15.75" customHeight="1">
      <c r="S419" s="134"/>
      <c r="T419" s="134"/>
      <c r="U419" s="85"/>
      <c r="V419" s="85"/>
      <c r="W419" s="85"/>
      <c r="X419" s="85"/>
      <c r="Y419" s="85"/>
      <c r="Z419" s="85"/>
      <c r="AA419" s="85"/>
      <c r="AB419" s="85"/>
      <c r="AC419" s="85"/>
      <c r="AD419" s="85"/>
      <c r="AE419" s="85"/>
      <c r="AF419" s="85"/>
      <c r="AG419" s="85"/>
      <c r="AH419" s="85"/>
      <c r="AI419" s="85"/>
      <c r="AJ419" s="85"/>
      <c r="AK419" s="85"/>
    </row>
    <row r="420" spans="19:37" ht="15.75" customHeight="1">
      <c r="S420" s="134"/>
      <c r="T420" s="134"/>
      <c r="U420" s="85"/>
      <c r="V420" s="85"/>
      <c r="W420" s="85"/>
      <c r="X420" s="85"/>
      <c r="Y420" s="85"/>
      <c r="Z420" s="85"/>
      <c r="AA420" s="85"/>
      <c r="AB420" s="85"/>
      <c r="AC420" s="85"/>
      <c r="AD420" s="85"/>
      <c r="AE420" s="85"/>
      <c r="AF420" s="85"/>
      <c r="AG420" s="85"/>
      <c r="AH420" s="85"/>
      <c r="AI420" s="85"/>
      <c r="AJ420" s="85"/>
      <c r="AK420" s="85"/>
    </row>
    <row r="421" spans="19:37" ht="15.75" customHeight="1">
      <c r="S421" s="134"/>
      <c r="T421" s="134"/>
      <c r="U421" s="85"/>
      <c r="V421" s="85"/>
      <c r="W421" s="85"/>
      <c r="X421" s="85"/>
      <c r="Y421" s="85"/>
      <c r="Z421" s="85"/>
      <c r="AA421" s="85"/>
      <c r="AB421" s="85"/>
      <c r="AC421" s="85"/>
      <c r="AD421" s="85"/>
      <c r="AE421" s="85"/>
      <c r="AF421" s="85"/>
      <c r="AG421" s="85"/>
      <c r="AH421" s="85"/>
      <c r="AI421" s="85"/>
      <c r="AJ421" s="85"/>
      <c r="AK421" s="85"/>
    </row>
    <row r="422" spans="19:37" ht="15.75" customHeight="1">
      <c r="S422" s="134"/>
      <c r="T422" s="134"/>
      <c r="U422" s="85"/>
      <c r="V422" s="85"/>
      <c r="W422" s="85"/>
      <c r="X422" s="85"/>
      <c r="Y422" s="85"/>
      <c r="Z422" s="85"/>
      <c r="AA422" s="85"/>
      <c r="AB422" s="85"/>
      <c r="AC422" s="85"/>
      <c r="AD422" s="85"/>
      <c r="AE422" s="85"/>
      <c r="AF422" s="85"/>
      <c r="AG422" s="85"/>
      <c r="AH422" s="85"/>
      <c r="AI422" s="85"/>
      <c r="AJ422" s="85"/>
      <c r="AK422" s="85"/>
    </row>
    <row r="423" spans="19:37" ht="15.75" customHeight="1">
      <c r="S423" s="134"/>
      <c r="T423" s="134"/>
      <c r="U423" s="85"/>
      <c r="V423" s="85"/>
      <c r="W423" s="85"/>
      <c r="X423" s="85"/>
      <c r="Y423" s="85"/>
      <c r="Z423" s="85"/>
      <c r="AA423" s="85"/>
      <c r="AB423" s="85"/>
      <c r="AC423" s="85"/>
      <c r="AD423" s="85"/>
      <c r="AE423" s="85"/>
      <c r="AF423" s="85"/>
      <c r="AG423" s="85"/>
      <c r="AH423" s="85"/>
      <c r="AI423" s="85"/>
      <c r="AJ423" s="85"/>
      <c r="AK423" s="85"/>
    </row>
    <row r="424" spans="19:37" ht="15.75" customHeight="1">
      <c r="S424" s="134"/>
      <c r="T424" s="134"/>
      <c r="U424" s="85"/>
      <c r="V424" s="85"/>
      <c r="W424" s="85"/>
      <c r="X424" s="85"/>
      <c r="Y424" s="85"/>
      <c r="Z424" s="85"/>
      <c r="AA424" s="85"/>
      <c r="AB424" s="85"/>
      <c r="AC424" s="85"/>
      <c r="AD424" s="85"/>
      <c r="AE424" s="85"/>
      <c r="AF424" s="85"/>
      <c r="AG424" s="85"/>
      <c r="AH424" s="85"/>
      <c r="AI424" s="85"/>
      <c r="AJ424" s="85"/>
      <c r="AK424" s="85"/>
    </row>
    <row r="425" spans="19:37" ht="15.75" customHeight="1"/>
    <row r="426" spans="19:37" ht="15.75" customHeight="1"/>
    <row r="427" spans="19:37" ht="15.75" customHeight="1"/>
    <row r="428" spans="19:37" ht="15.75" customHeight="1"/>
    <row r="429" spans="19:37" ht="15.75" customHeight="1"/>
    <row r="430" spans="19:37" ht="15.75" customHeight="1"/>
    <row r="431" spans="19:37" ht="15.75" customHeight="1"/>
    <row r="432" spans="19:37"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sheetData>
  <mergeCells count="124">
    <mergeCell ref="L38:M38"/>
    <mergeCell ref="L40:M40"/>
    <mergeCell ref="L129:M129"/>
    <mergeCell ref="J32:K32"/>
    <mergeCell ref="L32:M32"/>
    <mergeCell ref="J102:K102"/>
    <mergeCell ref="L102:M102"/>
    <mergeCell ref="J126:K126"/>
    <mergeCell ref="L126:M126"/>
    <mergeCell ref="J33:K33"/>
    <mergeCell ref="J34:K34"/>
    <mergeCell ref="J37:K37"/>
    <mergeCell ref="J38:K38"/>
    <mergeCell ref="J40:K40"/>
    <mergeCell ref="N241:O241"/>
    <mergeCell ref="P241:Q241"/>
    <mergeCell ref="N32:O32"/>
    <mergeCell ref="P32:Q32"/>
    <mergeCell ref="N33:O33"/>
    <mergeCell ref="P33:Q33"/>
    <mergeCell ref="P34:Q34"/>
    <mergeCell ref="N34:O34"/>
    <mergeCell ref="N37:O37"/>
    <mergeCell ref="P37:Q37"/>
    <mergeCell ref="P38:Q38"/>
    <mergeCell ref="P40:Q40"/>
    <mergeCell ref="R241:S241"/>
    <mergeCell ref="V241:W241"/>
    <mergeCell ref="T241:U241"/>
    <mergeCell ref="J2:K2"/>
    <mergeCell ref="L2:M2"/>
    <mergeCell ref="R129:S129"/>
    <mergeCell ref="G84:H84"/>
    <mergeCell ref="R102:S102"/>
    <mergeCell ref="P102:Q102"/>
    <mergeCell ref="N102:O102"/>
    <mergeCell ref="N126:O126"/>
    <mergeCell ref="P126:Q126"/>
    <mergeCell ref="R126:S126"/>
    <mergeCell ref="N129:O129"/>
    <mergeCell ref="P129:Q129"/>
    <mergeCell ref="O55:O56"/>
    <mergeCell ref="P55:P56"/>
    <mergeCell ref="N2:O2"/>
    <mergeCell ref="R2:S2"/>
    <mergeCell ref="J241:K241"/>
    <mergeCell ref="L241:M241"/>
    <mergeCell ref="J129:K129"/>
    <mergeCell ref="P2:Q2"/>
    <mergeCell ref="T18:T19"/>
    <mergeCell ref="X204:Z206"/>
    <mergeCell ref="AA204:AC206"/>
    <mergeCell ref="T21:V25"/>
    <mergeCell ref="T143:T158"/>
    <mergeCell ref="U204:W206"/>
    <mergeCell ref="AB55:AB56"/>
    <mergeCell ref="AC55:AC56"/>
    <mergeCell ref="Z55:Z56"/>
    <mergeCell ref="Y55:Y56"/>
    <mergeCell ref="X55:X56"/>
    <mergeCell ref="B55:G56"/>
    <mergeCell ref="I55:I56"/>
    <mergeCell ref="K55:K56"/>
    <mergeCell ref="L55:L56"/>
    <mergeCell ref="N55:N56"/>
    <mergeCell ref="M55:M56"/>
    <mergeCell ref="J55:J56"/>
    <mergeCell ref="R18:S18"/>
    <mergeCell ref="R22:S22"/>
    <mergeCell ref="R24:S24"/>
    <mergeCell ref="R37:S37"/>
    <mergeCell ref="R30:S30"/>
    <mergeCell ref="R31:S31"/>
    <mergeCell ref="R32:S32"/>
    <mergeCell ref="R33:S33"/>
    <mergeCell ref="R34:S34"/>
    <mergeCell ref="R23:S23"/>
    <mergeCell ref="R27:S27"/>
    <mergeCell ref="R28:S28"/>
    <mergeCell ref="R29:S29"/>
    <mergeCell ref="R38:S38"/>
    <mergeCell ref="R40:S40"/>
    <mergeCell ref="N38:O38"/>
    <mergeCell ref="N40:O40"/>
    <mergeCell ref="B54:F54"/>
    <mergeCell ref="N30:O30"/>
    <mergeCell ref="P30:Q30"/>
    <mergeCell ref="N23:O23"/>
    <mergeCell ref="P23:Q23"/>
    <mergeCell ref="P24:Q24"/>
    <mergeCell ref="N27:O27"/>
    <mergeCell ref="P27:Q27"/>
    <mergeCell ref="P28:Q28"/>
    <mergeCell ref="P29:Q29"/>
    <mergeCell ref="N24:O24"/>
    <mergeCell ref="L23:M23"/>
    <mergeCell ref="L24:M24"/>
    <mergeCell ref="J27:K27"/>
    <mergeCell ref="J28:K28"/>
    <mergeCell ref="J29:K29"/>
    <mergeCell ref="J30:K30"/>
    <mergeCell ref="L27:M27"/>
    <mergeCell ref="L28:M28"/>
    <mergeCell ref="L29:M29"/>
    <mergeCell ref="L30:M30"/>
    <mergeCell ref="L33:M33"/>
    <mergeCell ref="L34:M34"/>
    <mergeCell ref="L37:M37"/>
    <mergeCell ref="L22:M22"/>
    <mergeCell ref="J31:K31"/>
    <mergeCell ref="N31:O31"/>
    <mergeCell ref="P31:Q31"/>
    <mergeCell ref="L31:M31"/>
    <mergeCell ref="N28:O28"/>
    <mergeCell ref="N29:O29"/>
    <mergeCell ref="J18:K18"/>
    <mergeCell ref="L18:M18"/>
    <mergeCell ref="J22:K22"/>
    <mergeCell ref="J23:K23"/>
    <mergeCell ref="J24:K24"/>
    <mergeCell ref="N18:O18"/>
    <mergeCell ref="P18:Q18"/>
    <mergeCell ref="N22:O22"/>
    <mergeCell ref="P22:Q22"/>
  </mergeCells>
  <printOptions horizontalCentered="1" verticalCentered="1"/>
  <pageMargins left="0.31496062992125984" right="0.31496062992125984" top="0.35433070866141736" bottom="0.35433070866141736" header="0" footer="0"/>
  <pageSetup scale="50" fitToHeight="2"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X1006"/>
  <sheetViews>
    <sheetView showGridLines="0" zoomScale="80" zoomScaleNormal="80" workbookViewId="0"/>
  </sheetViews>
  <sheetFormatPr baseColWidth="10" defaultColWidth="11.08203125" defaultRowHeight="15" customHeight="1"/>
  <cols>
    <col min="1" max="1" width="4.33203125" style="20" customWidth="1"/>
    <col min="2" max="2" width="20.5" style="20" customWidth="1"/>
    <col min="3" max="8" width="9.5" style="20" customWidth="1"/>
    <col min="9" max="12" width="9.5" style="68" customWidth="1"/>
    <col min="13" max="13" width="10.5" style="20" customWidth="1"/>
    <col min="14" max="14" width="12.58203125" style="20" customWidth="1"/>
    <col min="15" max="15" width="48.58203125" style="20" customWidth="1"/>
    <col min="16" max="22" width="10.5" style="20" customWidth="1"/>
    <col min="23" max="16384" width="11.08203125" style="20"/>
  </cols>
  <sheetData>
    <row r="1" spans="1:24" ht="26">
      <c r="B1" s="169" t="s">
        <v>613</v>
      </c>
    </row>
    <row r="2" spans="1:24" s="108" customFormat="1" ht="18" customHeight="1">
      <c r="A2" s="105"/>
      <c r="B2" s="997" t="s">
        <v>614</v>
      </c>
      <c r="C2" s="106"/>
      <c r="D2" s="106"/>
      <c r="E2" s="106"/>
      <c r="F2" s="106"/>
      <c r="G2" s="501" t="s">
        <v>15</v>
      </c>
      <c r="H2" s="494"/>
      <c r="I2" s="435">
        <v>2021</v>
      </c>
      <c r="J2" s="435">
        <v>2022</v>
      </c>
      <c r="K2" s="435">
        <v>2023</v>
      </c>
      <c r="L2" s="435">
        <v>2024</v>
      </c>
      <c r="M2" s="435">
        <v>2025</v>
      </c>
      <c r="N2" s="107"/>
      <c r="O2" s="107"/>
      <c r="P2" s="107"/>
      <c r="Q2" s="107"/>
      <c r="R2" s="107"/>
      <c r="S2" s="107"/>
      <c r="T2" s="107"/>
      <c r="U2" s="107"/>
      <c r="V2" s="107"/>
    </row>
    <row r="3" spans="1:24" ht="18" customHeight="1">
      <c r="A3" s="21"/>
      <c r="B3" s="171" t="s">
        <v>615</v>
      </c>
      <c r="C3" s="171"/>
      <c r="D3" s="171"/>
      <c r="E3" s="171"/>
      <c r="F3" s="171"/>
      <c r="G3" s="468"/>
      <c r="H3" s="391"/>
      <c r="I3" s="391"/>
      <c r="J3" s="391"/>
      <c r="K3" s="391"/>
      <c r="L3" s="391"/>
      <c r="M3" s="506"/>
      <c r="N3" s="25"/>
      <c r="O3" s="25"/>
      <c r="P3" s="25"/>
      <c r="Q3" s="25"/>
      <c r="R3" s="25"/>
      <c r="S3" s="25"/>
      <c r="T3" s="25"/>
      <c r="U3" s="25"/>
      <c r="V3" s="25"/>
    </row>
    <row r="4" spans="1:24" ht="18" customHeight="1">
      <c r="A4" s="21"/>
      <c r="B4" s="27" t="s">
        <v>616</v>
      </c>
      <c r="C4" s="27"/>
      <c r="D4" s="27"/>
      <c r="E4" s="27"/>
      <c r="F4" s="27"/>
      <c r="G4" s="28" t="s">
        <v>617</v>
      </c>
      <c r="H4" s="28"/>
      <c r="I4" s="28" t="s">
        <v>618</v>
      </c>
      <c r="J4" s="28" t="s">
        <v>618</v>
      </c>
      <c r="K4" s="28" t="s">
        <v>618</v>
      </c>
      <c r="L4" s="28" t="s">
        <v>618</v>
      </c>
      <c r="M4" s="502" t="s">
        <v>618</v>
      </c>
      <c r="N4" s="25"/>
      <c r="O4" s="25"/>
      <c r="P4" s="25"/>
      <c r="Q4" s="25"/>
      <c r="R4" s="25"/>
      <c r="S4" s="25"/>
      <c r="T4" s="25"/>
      <c r="U4" s="25"/>
      <c r="V4" s="25"/>
    </row>
    <row r="5" spans="1:24" ht="18" customHeight="1">
      <c r="A5" s="21"/>
      <c r="B5" s="27" t="s">
        <v>619</v>
      </c>
      <c r="C5" s="27"/>
      <c r="D5" s="27"/>
      <c r="E5" s="27"/>
      <c r="F5" s="27"/>
      <c r="G5" s="28" t="s">
        <v>620</v>
      </c>
      <c r="H5" s="28"/>
      <c r="I5" s="38">
        <f>0.166666666666667*100</f>
        <v>16.6666666666667</v>
      </c>
      <c r="J5" s="500">
        <v>16.666666666666664</v>
      </c>
      <c r="K5" s="500">
        <v>16.666666666666664</v>
      </c>
      <c r="L5" s="500">
        <v>16.666666666666664</v>
      </c>
      <c r="M5" s="500">
        <v>16.6666666666667</v>
      </c>
      <c r="N5" s="117"/>
      <c r="O5" s="25"/>
      <c r="P5" s="25"/>
      <c r="Q5" s="25"/>
      <c r="R5" s="25"/>
      <c r="S5" s="25"/>
      <c r="T5" s="25"/>
      <c r="U5" s="25"/>
      <c r="V5" s="25"/>
    </row>
    <row r="6" spans="1:24" ht="18" customHeight="1">
      <c r="A6" s="21"/>
      <c r="B6" s="58" t="s">
        <v>621</v>
      </c>
      <c r="C6" s="58"/>
      <c r="D6" s="58"/>
      <c r="E6" s="58"/>
      <c r="F6" s="58"/>
      <c r="G6" s="59" t="s">
        <v>620</v>
      </c>
      <c r="H6" s="59"/>
      <c r="I6" s="325">
        <f>0.33*100</f>
        <v>33</v>
      </c>
      <c r="J6" s="500">
        <v>0</v>
      </c>
      <c r="K6" s="500">
        <v>0</v>
      </c>
      <c r="L6" s="500">
        <v>0</v>
      </c>
      <c r="M6" s="500">
        <v>0</v>
      </c>
      <c r="N6" s="25"/>
      <c r="O6" s="25"/>
      <c r="P6" s="25"/>
      <c r="Q6" s="25"/>
      <c r="R6" s="25"/>
      <c r="S6" s="25"/>
      <c r="T6" s="25"/>
      <c r="U6" s="25"/>
      <c r="V6" s="25"/>
    </row>
    <row r="7" spans="1:24" ht="18" customHeight="1">
      <c r="A7" s="21"/>
      <c r="B7" s="109"/>
      <c r="C7" s="109"/>
      <c r="D7" s="109"/>
      <c r="E7" s="109"/>
      <c r="F7" s="109"/>
      <c r="G7" s="110"/>
      <c r="H7" s="110"/>
      <c r="I7" s="497"/>
      <c r="J7" s="497"/>
      <c r="K7" s="497"/>
      <c r="L7" s="497"/>
      <c r="M7" s="497"/>
      <c r="N7" s="25"/>
      <c r="O7" s="25"/>
      <c r="P7" s="25"/>
      <c r="Q7" s="25"/>
      <c r="R7" s="25"/>
      <c r="S7" s="25"/>
      <c r="T7" s="25"/>
      <c r="U7" s="25"/>
      <c r="V7" s="25"/>
    </row>
    <row r="8" spans="1:24" ht="18" customHeight="1">
      <c r="A8" s="21"/>
      <c r="B8" s="171" t="s">
        <v>622</v>
      </c>
      <c r="C8" s="171"/>
      <c r="D8" s="171"/>
      <c r="E8" s="171"/>
      <c r="F8" s="171"/>
      <c r="G8" s="391"/>
      <c r="H8" s="391"/>
      <c r="I8" s="391"/>
      <c r="J8" s="391"/>
      <c r="K8" s="391"/>
      <c r="L8" s="391"/>
      <c r="M8" s="506"/>
      <c r="N8" s="25"/>
      <c r="O8" s="25"/>
      <c r="P8" s="25"/>
      <c r="Q8" s="25"/>
      <c r="R8" s="25"/>
      <c r="S8" s="25"/>
      <c r="T8" s="25"/>
      <c r="U8" s="25"/>
      <c r="V8" s="25"/>
    </row>
    <row r="9" spans="1:24" ht="18" customHeight="1">
      <c r="A9" s="21"/>
      <c r="B9" s="27" t="s">
        <v>623</v>
      </c>
      <c r="C9" s="27"/>
      <c r="D9" s="27"/>
      <c r="E9" s="27"/>
      <c r="F9" s="27"/>
      <c r="G9" s="28" t="s">
        <v>617</v>
      </c>
      <c r="H9" s="28"/>
      <c r="I9" s="28" t="s">
        <v>618</v>
      </c>
      <c r="J9" s="28" t="s">
        <v>618</v>
      </c>
      <c r="K9" s="28" t="s">
        <v>618</v>
      </c>
      <c r="L9" s="28" t="s">
        <v>618</v>
      </c>
      <c r="M9" s="502" t="s">
        <v>618</v>
      </c>
      <c r="N9" s="25"/>
      <c r="O9" s="25"/>
      <c r="P9" s="25"/>
      <c r="Q9" s="25"/>
      <c r="R9" s="25"/>
      <c r="S9" s="25"/>
      <c r="T9" s="25"/>
      <c r="U9" s="25"/>
      <c r="V9" s="25"/>
    </row>
    <row r="10" spans="1:24" ht="18" customHeight="1">
      <c r="A10" s="21"/>
      <c r="B10" s="27" t="s">
        <v>624</v>
      </c>
      <c r="C10" s="27"/>
      <c r="D10" s="27"/>
      <c r="E10" s="27"/>
      <c r="F10" s="27"/>
      <c r="G10" s="28" t="s">
        <v>617</v>
      </c>
      <c r="H10" s="28"/>
      <c r="I10" s="28" t="s">
        <v>618</v>
      </c>
      <c r="J10" s="28" t="s">
        <v>618</v>
      </c>
      <c r="K10" s="28" t="s">
        <v>618</v>
      </c>
      <c r="L10" s="28" t="s">
        <v>618</v>
      </c>
      <c r="M10" s="502" t="s">
        <v>618</v>
      </c>
      <c r="N10" s="25"/>
      <c r="O10" s="25"/>
      <c r="P10" s="25"/>
      <c r="Q10" s="25"/>
      <c r="R10" s="25"/>
      <c r="S10" s="25"/>
      <c r="T10" s="25"/>
      <c r="U10" s="25"/>
      <c r="V10" s="25"/>
    </row>
    <row r="11" spans="1:24" ht="18" customHeight="1">
      <c r="A11" s="21"/>
      <c r="B11" s="27" t="s">
        <v>625</v>
      </c>
      <c r="C11" s="27"/>
      <c r="D11" s="27"/>
      <c r="E11" s="27"/>
      <c r="F11" s="27"/>
      <c r="G11" s="28" t="s">
        <v>620</v>
      </c>
      <c r="H11" s="28"/>
      <c r="I11" s="38">
        <v>0</v>
      </c>
      <c r="J11" s="38">
        <v>0</v>
      </c>
      <c r="K11" s="38">
        <v>0</v>
      </c>
      <c r="L11" s="38">
        <v>0</v>
      </c>
      <c r="M11" s="518">
        <v>0</v>
      </c>
      <c r="N11" s="25"/>
      <c r="O11" s="25"/>
      <c r="P11" s="25"/>
      <c r="Q11" s="25"/>
      <c r="R11" s="25"/>
      <c r="S11" s="25"/>
      <c r="T11" s="25"/>
      <c r="U11" s="25"/>
      <c r="V11" s="25"/>
    </row>
    <row r="12" spans="1:24" ht="18" customHeight="1">
      <c r="A12" s="21"/>
      <c r="B12" s="27" t="s">
        <v>626</v>
      </c>
      <c r="C12" s="27"/>
      <c r="D12" s="27"/>
      <c r="E12" s="27"/>
      <c r="F12" s="27"/>
      <c r="G12" s="28" t="s">
        <v>617</v>
      </c>
      <c r="H12" s="28"/>
      <c r="I12" s="28" t="s">
        <v>618</v>
      </c>
      <c r="J12" s="28" t="s">
        <v>618</v>
      </c>
      <c r="K12" s="28" t="s">
        <v>618</v>
      </c>
      <c r="L12" s="28" t="s">
        <v>618</v>
      </c>
      <c r="M12" s="241" t="s">
        <v>618</v>
      </c>
      <c r="N12" s="25"/>
      <c r="O12" s="25"/>
      <c r="P12" s="25"/>
      <c r="Q12" s="25"/>
      <c r="R12" s="25"/>
      <c r="S12" s="25"/>
      <c r="T12" s="25"/>
      <c r="U12" s="25"/>
      <c r="V12" s="25"/>
    </row>
    <row r="13" spans="1:24" ht="18" customHeight="1">
      <c r="A13" s="21"/>
      <c r="B13" s="109"/>
      <c r="C13" s="109"/>
      <c r="D13" s="109"/>
      <c r="E13" s="109"/>
      <c r="F13" s="109"/>
      <c r="G13" s="110"/>
      <c r="H13" s="110"/>
      <c r="I13" s="110"/>
      <c r="J13" s="110"/>
      <c r="K13" s="110"/>
      <c r="L13" s="110"/>
      <c r="M13" s="110"/>
      <c r="N13" s="25"/>
      <c r="O13" s="25"/>
      <c r="P13" s="25"/>
      <c r="Q13" s="25"/>
      <c r="R13" s="25"/>
      <c r="S13" s="25"/>
      <c r="T13" s="25"/>
      <c r="U13" s="25"/>
      <c r="V13" s="25"/>
    </row>
    <row r="14" spans="1:24" ht="18" customHeight="1">
      <c r="A14" s="21"/>
      <c r="B14" s="171" t="s">
        <v>627</v>
      </c>
      <c r="C14" s="171"/>
      <c r="D14" s="171"/>
      <c r="E14" s="171"/>
      <c r="F14" s="171"/>
      <c r="G14" s="391"/>
      <c r="H14" s="391"/>
      <c r="I14" s="391"/>
      <c r="J14" s="391"/>
      <c r="K14" s="391"/>
      <c r="L14" s="391"/>
      <c r="M14" s="506"/>
      <c r="N14" s="25"/>
      <c r="O14" s="25"/>
      <c r="P14" s="25"/>
      <c r="Q14" s="25"/>
      <c r="R14" s="25"/>
      <c r="S14" s="25"/>
      <c r="T14" s="25"/>
      <c r="U14" s="25"/>
      <c r="V14" s="25"/>
    </row>
    <row r="15" spans="1:24" ht="18" customHeight="1">
      <c r="A15" s="21"/>
      <c r="B15" s="58" t="s">
        <v>628</v>
      </c>
      <c r="C15" s="58"/>
      <c r="D15" s="58"/>
      <c r="E15" s="58"/>
      <c r="F15" s="58"/>
      <c r="G15" s="59" t="s">
        <v>51</v>
      </c>
      <c r="H15" s="59"/>
      <c r="I15" s="59" t="s">
        <v>22</v>
      </c>
      <c r="J15" s="59" t="s">
        <v>22</v>
      </c>
      <c r="K15" s="38">
        <v>36.363636363636367</v>
      </c>
      <c r="L15" s="38">
        <v>21.739130434782599</v>
      </c>
      <c r="M15" s="38">
        <f>(5/26)*100</f>
        <v>19.230769230769234</v>
      </c>
      <c r="N15" s="111"/>
      <c r="O15" s="837"/>
      <c r="P15" s="25"/>
      <c r="Q15" s="25"/>
      <c r="R15" s="25"/>
      <c r="S15" s="25"/>
      <c r="T15" s="1104"/>
      <c r="U15" s="1104"/>
      <c r="V15" s="1104"/>
      <c r="W15" s="1104"/>
      <c r="X15" s="1104"/>
    </row>
    <row r="16" spans="1:24" ht="18" customHeight="1">
      <c r="A16" s="21"/>
      <c r="B16" s="998" t="s">
        <v>629</v>
      </c>
      <c r="C16" s="27"/>
      <c r="D16" s="27"/>
      <c r="E16" s="27"/>
      <c r="F16" s="27"/>
      <c r="G16" s="28" t="s">
        <v>51</v>
      </c>
      <c r="H16" s="28"/>
      <c r="I16" s="59" t="s">
        <v>22</v>
      </c>
      <c r="J16" s="59" t="s">
        <v>22</v>
      </c>
      <c r="K16" s="38">
        <v>13.9072847682119</v>
      </c>
      <c r="L16" s="38">
        <v>17.4940898345154</v>
      </c>
      <c r="M16" s="518">
        <v>17.92656587473002</v>
      </c>
      <c r="N16" s="111"/>
      <c r="O16" s="837"/>
      <c r="P16" s="25"/>
      <c r="Q16" s="112"/>
      <c r="R16" s="25"/>
      <c r="S16" s="25"/>
      <c r="T16" s="1104"/>
      <c r="U16" s="1104"/>
      <c r="V16" s="1104"/>
      <c r="W16" s="1104"/>
      <c r="X16" s="1104"/>
    </row>
    <row r="17" spans="1:24" ht="18" customHeight="1">
      <c r="A17" s="21"/>
      <c r="B17" s="27" t="s">
        <v>630</v>
      </c>
      <c r="C17" s="27"/>
      <c r="D17" s="27"/>
      <c r="E17" s="27"/>
      <c r="F17" s="27"/>
      <c r="G17" s="28" t="s">
        <v>51</v>
      </c>
      <c r="H17" s="495"/>
      <c r="I17" s="28">
        <v>60</v>
      </c>
      <c r="J17" s="28">
        <v>45</v>
      </c>
      <c r="K17" s="38">
        <v>26</v>
      </c>
      <c r="L17" s="38">
        <v>28.421052631578945</v>
      </c>
      <c r="M17" s="518">
        <f>(+'Nuestra gente'!S106)</f>
        <v>32.989690721649481</v>
      </c>
      <c r="N17" s="113"/>
      <c r="O17" s="26"/>
      <c r="P17" s="25"/>
      <c r="Q17" s="25"/>
      <c r="R17" s="25"/>
      <c r="S17" s="25"/>
      <c r="T17" s="1104"/>
      <c r="U17" s="1104"/>
      <c r="V17" s="1104"/>
      <c r="W17" s="1104"/>
      <c r="X17" s="1104"/>
    </row>
    <row r="18" spans="1:24" ht="18" customHeight="1">
      <c r="A18" s="21"/>
      <c r="B18" s="58" t="s">
        <v>631</v>
      </c>
      <c r="C18" s="58"/>
      <c r="D18" s="58"/>
      <c r="E18" s="58"/>
      <c r="F18" s="58"/>
      <c r="G18" s="59" t="s">
        <v>51</v>
      </c>
      <c r="H18" s="496"/>
      <c r="I18" s="28">
        <v>0</v>
      </c>
      <c r="J18" s="28">
        <v>2</v>
      </c>
      <c r="K18" s="38">
        <v>2</v>
      </c>
      <c r="L18" s="38">
        <v>2.6515151515151514</v>
      </c>
      <c r="M18" s="518">
        <f>(+'Nuestra gente'!R133/'Nuestra gente'!R40)*100</f>
        <v>2.5684931506849313</v>
      </c>
      <c r="N18" s="26"/>
      <c r="O18" s="26"/>
      <c r="P18" s="26"/>
      <c r="Q18" s="112"/>
      <c r="R18" s="1105"/>
      <c r="S18" s="1105"/>
      <c r="T18" s="1104"/>
      <c r="U18" s="1104"/>
      <c r="V18" s="1104"/>
      <c r="W18" s="1104"/>
      <c r="X18" s="1104"/>
    </row>
    <row r="19" spans="1:24" ht="18" customHeight="1">
      <c r="A19" s="21"/>
      <c r="B19" s="109"/>
      <c r="C19" s="109"/>
      <c r="D19" s="109"/>
      <c r="E19" s="109"/>
      <c r="F19" s="109"/>
      <c r="G19" s="110"/>
      <c r="H19" s="497"/>
      <c r="I19" s="497"/>
      <c r="J19" s="497"/>
      <c r="K19" s="497"/>
      <c r="L19" s="497"/>
      <c r="M19" s="497"/>
      <c r="N19" s="26"/>
      <c r="O19" s="26"/>
      <c r="P19" s="26"/>
      <c r="Q19" s="112"/>
      <c r="R19" s="114"/>
      <c r="S19" s="114"/>
      <c r="T19" s="1104"/>
      <c r="U19" s="1104"/>
      <c r="V19" s="1104"/>
      <c r="W19" s="1104"/>
      <c r="X19" s="1104"/>
    </row>
    <row r="20" spans="1:24" ht="18" customHeight="1">
      <c r="A20" s="21"/>
      <c r="B20" s="171" t="s">
        <v>632</v>
      </c>
      <c r="C20" s="171"/>
      <c r="D20" s="171"/>
      <c r="E20" s="171"/>
      <c r="F20" s="171"/>
      <c r="G20" s="391"/>
      <c r="H20" s="391"/>
      <c r="I20" s="391"/>
      <c r="J20" s="391"/>
      <c r="K20" s="391"/>
      <c r="L20" s="391"/>
      <c r="M20" s="506"/>
      <c r="N20" s="26"/>
      <c r="O20" s="26"/>
      <c r="P20" s="26"/>
      <c r="Q20" s="25"/>
      <c r="R20" s="25"/>
      <c r="S20" s="25"/>
      <c r="T20" s="1104"/>
      <c r="U20" s="1104"/>
      <c r="V20" s="1104"/>
      <c r="W20" s="1104"/>
      <c r="X20" s="1104"/>
    </row>
    <row r="21" spans="1:24" ht="18" customHeight="1">
      <c r="A21" s="21"/>
      <c r="B21" s="27" t="s">
        <v>633</v>
      </c>
      <c r="C21" s="27"/>
      <c r="D21" s="27"/>
      <c r="E21" s="27"/>
      <c r="F21" s="27"/>
      <c r="G21" s="28" t="s">
        <v>51</v>
      </c>
      <c r="H21" s="495"/>
      <c r="I21" s="38">
        <v>14.000000000000002</v>
      </c>
      <c r="J21" s="38">
        <v>18</v>
      </c>
      <c r="K21" s="38">
        <v>18.181818181818198</v>
      </c>
      <c r="L21" s="38">
        <v>18.181818181818183</v>
      </c>
      <c r="M21" s="38">
        <f>(+'Nuestra gente'!J82/('Nuestra gente'!J82+'Nuestra gente'!J83))*100</f>
        <v>16.666666666666664</v>
      </c>
      <c r="N21" s="25"/>
      <c r="O21" s="25"/>
      <c r="P21" s="25"/>
      <c r="Q21" s="25"/>
      <c r="R21" s="25"/>
      <c r="S21" s="25"/>
      <c r="T21" s="25"/>
      <c r="U21" s="25"/>
      <c r="V21" s="25"/>
    </row>
    <row r="22" spans="1:24" ht="18" customHeight="1">
      <c r="A22" s="21"/>
      <c r="B22" s="27" t="s">
        <v>634</v>
      </c>
      <c r="C22" s="27"/>
      <c r="D22" s="27"/>
      <c r="E22" s="27"/>
      <c r="F22" s="27"/>
      <c r="G22" s="28" t="s">
        <v>51</v>
      </c>
      <c r="H22" s="495"/>
      <c r="I22" s="38">
        <v>15</v>
      </c>
      <c r="J22" s="38">
        <v>18</v>
      </c>
      <c r="K22" s="38">
        <v>24</v>
      </c>
      <c r="L22" s="38">
        <v>32.352941176470587</v>
      </c>
      <c r="M22" s="38">
        <f>(+'Nuestra gente'!K82/('Nuestra gente'!K82+'Nuestra gente'!K83))*100</f>
        <v>30.555555555555557</v>
      </c>
      <c r="N22" s="25"/>
      <c r="O22" s="25"/>
      <c r="P22" s="25"/>
      <c r="Q22" s="25"/>
      <c r="R22" s="25"/>
      <c r="S22" s="25"/>
      <c r="T22" s="25"/>
      <c r="U22" s="25"/>
      <c r="V22" s="25"/>
    </row>
    <row r="23" spans="1:24" ht="18" customHeight="1">
      <c r="A23" s="21"/>
      <c r="B23" s="27" t="s">
        <v>635</v>
      </c>
      <c r="C23" s="27"/>
      <c r="D23" s="27"/>
      <c r="E23" s="27"/>
      <c r="F23" s="27"/>
      <c r="G23" s="28" t="s">
        <v>51</v>
      </c>
      <c r="H23" s="495"/>
      <c r="I23" s="38">
        <v>22</v>
      </c>
      <c r="J23" s="38">
        <v>23</v>
      </c>
      <c r="K23" s="38">
        <v>24.81203007518797</v>
      </c>
      <c r="L23" s="38">
        <v>23.1625835</v>
      </c>
      <c r="M23" s="38">
        <f>(+SUM('Nuestra gente'!L82:O82)/SUM('Nuestra gente'!L82:O83))*100</f>
        <v>24.2</v>
      </c>
      <c r="N23" s="25"/>
      <c r="O23" s="25"/>
      <c r="P23" s="25"/>
      <c r="Q23" s="25"/>
      <c r="R23" s="25"/>
      <c r="S23" s="25"/>
      <c r="T23" s="25"/>
      <c r="U23" s="25"/>
      <c r="V23" s="25"/>
    </row>
    <row r="24" spans="1:24" ht="18" customHeight="1">
      <c r="A24" s="21"/>
      <c r="B24" s="58" t="s">
        <v>636</v>
      </c>
      <c r="C24" s="58"/>
      <c r="D24" s="58"/>
      <c r="E24" s="58"/>
      <c r="F24" s="58"/>
      <c r="G24" s="59" t="s">
        <v>51</v>
      </c>
      <c r="H24" s="496"/>
      <c r="I24" s="518">
        <v>20</v>
      </c>
      <c r="J24" s="38">
        <v>22</v>
      </c>
      <c r="K24" s="38">
        <v>24</v>
      </c>
      <c r="L24" s="38">
        <v>24.242424242424242</v>
      </c>
      <c r="M24" s="38">
        <f>(+'Nuestra gente'!P82/('Nuestra gente'!P82+'Nuestra gente'!P83))*100</f>
        <v>24.828767123287669</v>
      </c>
      <c r="N24" s="25"/>
      <c r="O24" s="25"/>
      <c r="P24" s="25"/>
      <c r="Q24" s="25"/>
      <c r="R24" s="25"/>
      <c r="S24" s="25"/>
      <c r="T24" s="25"/>
      <c r="U24" s="25"/>
      <c r="V24" s="25"/>
    </row>
    <row r="25" spans="1:24" s="44" customFormat="1" ht="18" customHeight="1">
      <c r="A25" s="41"/>
      <c r="B25" s="115" t="s">
        <v>637</v>
      </c>
      <c r="C25" s="115"/>
      <c r="D25" s="115"/>
      <c r="E25" s="115"/>
      <c r="F25" s="115"/>
      <c r="G25" s="498" t="s">
        <v>51</v>
      </c>
      <c r="H25" s="499"/>
      <c r="I25" s="38" t="s">
        <v>22</v>
      </c>
      <c r="J25" s="38" t="s">
        <v>22</v>
      </c>
      <c r="K25" s="38" t="s">
        <v>22</v>
      </c>
      <c r="L25" s="38" t="s">
        <v>22</v>
      </c>
      <c r="M25" s="518">
        <v>17</v>
      </c>
      <c r="N25" s="116"/>
      <c r="O25" s="33"/>
      <c r="P25" s="45"/>
      <c r="Q25" s="45"/>
      <c r="R25" s="45"/>
      <c r="S25" s="45"/>
      <c r="T25" s="45"/>
      <c r="U25" s="45"/>
      <c r="V25" s="45"/>
    </row>
    <row r="26" spans="1:24" ht="18" customHeight="1">
      <c r="A26" s="21"/>
      <c r="B26" s="868" t="s">
        <v>638</v>
      </c>
      <c r="C26" s="868"/>
      <c r="D26" s="868"/>
      <c r="E26" s="868"/>
      <c r="F26" s="868"/>
      <c r="G26" s="709" t="s">
        <v>51</v>
      </c>
      <c r="H26" s="241"/>
      <c r="I26" s="518">
        <v>7.0000000000000009</v>
      </c>
      <c r="J26" s="518">
        <v>7.0000000000000009</v>
      </c>
      <c r="K26" s="518">
        <v>12</v>
      </c>
      <c r="L26" s="518">
        <v>12</v>
      </c>
      <c r="M26" s="518">
        <v>11</v>
      </c>
      <c r="N26" s="25"/>
      <c r="O26" s="33"/>
      <c r="P26" s="25"/>
      <c r="Q26" s="25"/>
      <c r="R26" s="25"/>
      <c r="S26" s="25"/>
      <c r="T26" s="25"/>
      <c r="U26" s="25"/>
      <c r="V26" s="25"/>
    </row>
    <row r="27" spans="1:24" ht="18" customHeight="1">
      <c r="A27" s="21"/>
      <c r="B27" s="58"/>
      <c r="C27" s="58"/>
      <c r="D27" s="58"/>
      <c r="E27" s="58"/>
      <c r="F27" s="58"/>
      <c r="G27" s="59"/>
      <c r="H27" s="496"/>
      <c r="I27" s="496"/>
      <c r="J27" s="496"/>
      <c r="K27" s="496"/>
      <c r="L27" s="496"/>
      <c r="M27" s="496"/>
      <c r="N27" s="25"/>
      <c r="O27" s="25"/>
      <c r="P27" s="25"/>
      <c r="Q27" s="25"/>
      <c r="R27" s="25"/>
      <c r="S27" s="25"/>
      <c r="T27" s="25"/>
      <c r="U27" s="25"/>
      <c r="V27" s="25"/>
    </row>
    <row r="28" spans="1:24" ht="18" customHeight="1">
      <c r="A28" s="21"/>
      <c r="B28" s="171" t="s">
        <v>639</v>
      </c>
      <c r="C28" s="171"/>
      <c r="D28" s="171"/>
      <c r="E28" s="171"/>
      <c r="F28" s="171"/>
      <c r="G28" s="391"/>
      <c r="H28" s="391"/>
      <c r="I28" s="391"/>
      <c r="J28" s="391"/>
      <c r="K28" s="391"/>
      <c r="L28" s="391"/>
      <c r="M28" s="506"/>
      <c r="N28" s="25"/>
      <c r="O28" s="25"/>
      <c r="P28" s="25"/>
      <c r="Q28" s="25"/>
      <c r="R28" s="25"/>
      <c r="S28" s="25"/>
      <c r="T28" s="25"/>
      <c r="U28" s="25"/>
      <c r="V28" s="25"/>
    </row>
    <row r="29" spans="1:24" ht="18" customHeight="1">
      <c r="A29" s="21"/>
      <c r="B29" s="27" t="s">
        <v>640</v>
      </c>
      <c r="C29" s="27"/>
      <c r="D29" s="25"/>
      <c r="E29" s="25"/>
      <c r="F29" s="25"/>
      <c r="G29" s="28" t="s">
        <v>266</v>
      </c>
      <c r="H29" s="38"/>
      <c r="I29" s="38">
        <v>17.142857142857142</v>
      </c>
      <c r="J29" s="38">
        <v>17.142857142857142</v>
      </c>
      <c r="K29" s="38">
        <v>17.1428571428571</v>
      </c>
      <c r="L29" s="38">
        <v>17.142857142857142</v>
      </c>
      <c r="M29" s="38">
        <v>17.142857142857142</v>
      </c>
      <c r="N29" s="25"/>
      <c r="O29" s="25"/>
      <c r="P29" s="25"/>
      <c r="Q29" s="25"/>
      <c r="R29" s="25"/>
      <c r="S29" s="25"/>
      <c r="T29" s="25"/>
      <c r="U29" s="25"/>
      <c r="V29" s="25"/>
    </row>
    <row r="30" spans="1:24" ht="18" customHeight="1">
      <c r="A30" s="21"/>
      <c r="B30" s="27" t="s">
        <v>641</v>
      </c>
      <c r="C30" s="27"/>
      <c r="D30" s="25"/>
      <c r="E30" s="25"/>
      <c r="F30" s="25"/>
      <c r="G30" s="28" t="s">
        <v>266</v>
      </c>
      <c r="H30" s="38"/>
      <c r="I30" s="38">
        <v>2</v>
      </c>
      <c r="J30" s="38">
        <v>2</v>
      </c>
      <c r="K30" s="38">
        <v>4</v>
      </c>
      <c r="L30" s="38">
        <v>4</v>
      </c>
      <c r="M30" s="38">
        <v>4</v>
      </c>
      <c r="N30" s="25"/>
      <c r="O30" s="25"/>
      <c r="P30" s="25"/>
      <c r="Q30" s="25"/>
      <c r="R30" s="25"/>
      <c r="S30" s="25"/>
      <c r="T30" s="25"/>
      <c r="U30" s="25"/>
      <c r="V30" s="25"/>
    </row>
    <row r="31" spans="1:24" ht="18" customHeight="1">
      <c r="A31" s="21"/>
      <c r="B31" s="998" t="s">
        <v>642</v>
      </c>
      <c r="C31" s="27"/>
      <c r="D31" s="25"/>
      <c r="E31" s="25"/>
      <c r="F31" s="25"/>
      <c r="G31" s="28" t="s">
        <v>51</v>
      </c>
      <c r="H31" s="28"/>
      <c r="I31" s="28">
        <v>88</v>
      </c>
      <c r="J31" s="28">
        <v>77</v>
      </c>
      <c r="K31" s="28">
        <v>100</v>
      </c>
      <c r="L31" s="28">
        <v>100</v>
      </c>
      <c r="M31" s="28">
        <v>100</v>
      </c>
      <c r="O31" s="25"/>
      <c r="P31" s="25"/>
      <c r="Q31" s="25"/>
      <c r="R31" s="25"/>
      <c r="S31" s="25"/>
      <c r="T31" s="25"/>
      <c r="U31" s="25"/>
      <c r="V31" s="25"/>
    </row>
    <row r="32" spans="1:24" ht="18" customHeight="1">
      <c r="A32" s="21"/>
      <c r="B32" s="719" t="s">
        <v>643</v>
      </c>
      <c r="C32" s="27"/>
      <c r="D32" s="25"/>
      <c r="E32" s="25"/>
      <c r="F32" s="25"/>
      <c r="G32" s="28" t="s">
        <v>617</v>
      </c>
      <c r="H32" s="28"/>
      <c r="I32" s="28" t="s">
        <v>644</v>
      </c>
      <c r="J32" s="28" t="s">
        <v>644</v>
      </c>
      <c r="K32" s="28" t="s">
        <v>644</v>
      </c>
      <c r="L32" s="28" t="s">
        <v>644</v>
      </c>
      <c r="M32" s="28" t="s">
        <v>644</v>
      </c>
      <c r="N32" s="719"/>
      <c r="O32" s="25"/>
      <c r="P32" s="25"/>
      <c r="Q32" s="25"/>
      <c r="R32" s="25"/>
      <c r="S32" s="25"/>
      <c r="T32" s="25"/>
      <c r="U32" s="25"/>
      <c r="V32" s="25"/>
    </row>
    <row r="33" spans="1:22" ht="18" customHeight="1">
      <c r="A33" s="21"/>
      <c r="B33" s="27" t="s">
        <v>645</v>
      </c>
      <c r="C33" s="27"/>
      <c r="D33" s="25"/>
      <c r="E33" s="25"/>
      <c r="F33" s="25"/>
      <c r="G33" s="28" t="s">
        <v>617</v>
      </c>
      <c r="H33" s="28"/>
      <c r="I33" s="28" t="s">
        <v>644</v>
      </c>
      <c r="J33" s="28" t="s">
        <v>644</v>
      </c>
      <c r="K33" s="28" t="s">
        <v>644</v>
      </c>
      <c r="L33" s="28" t="s">
        <v>644</v>
      </c>
      <c r="M33" s="28" t="s">
        <v>644</v>
      </c>
      <c r="N33" s="25"/>
      <c r="O33" s="25"/>
      <c r="P33" s="25"/>
      <c r="Q33" s="25"/>
      <c r="R33" s="25"/>
      <c r="S33" s="25"/>
      <c r="T33" s="25"/>
      <c r="U33" s="25"/>
      <c r="V33" s="25"/>
    </row>
    <row r="34" spans="1:22" ht="18" customHeight="1">
      <c r="A34" s="21"/>
      <c r="B34" s="27" t="s">
        <v>646</v>
      </c>
      <c r="C34" s="27"/>
      <c r="D34" s="25"/>
      <c r="E34" s="25"/>
      <c r="F34" s="25"/>
      <c r="G34" s="28" t="s">
        <v>617</v>
      </c>
      <c r="H34" s="28"/>
      <c r="I34" s="28" t="s">
        <v>618</v>
      </c>
      <c r="J34" s="28" t="s">
        <v>618</v>
      </c>
      <c r="K34" s="28" t="s">
        <v>618</v>
      </c>
      <c r="L34" s="28" t="s">
        <v>618</v>
      </c>
      <c r="M34" s="28" t="s">
        <v>618</v>
      </c>
      <c r="N34" s="25"/>
      <c r="O34" s="25"/>
      <c r="P34" s="25"/>
      <c r="Q34" s="25"/>
      <c r="R34" s="25"/>
      <c r="S34" s="25"/>
      <c r="T34" s="25"/>
      <c r="U34" s="25"/>
      <c r="V34" s="25"/>
    </row>
    <row r="35" spans="1:22" ht="18" customHeight="1">
      <c r="A35" s="21"/>
      <c r="B35" s="27" t="s">
        <v>647</v>
      </c>
      <c r="C35" s="27"/>
      <c r="D35" s="25"/>
      <c r="E35" s="25"/>
      <c r="F35" s="25"/>
      <c r="G35" s="28" t="s">
        <v>617</v>
      </c>
      <c r="H35" s="28"/>
      <c r="I35" s="28" t="s">
        <v>644</v>
      </c>
      <c r="J35" s="28" t="s">
        <v>644</v>
      </c>
      <c r="K35" s="28" t="s">
        <v>644</v>
      </c>
      <c r="L35" s="28" t="s">
        <v>644</v>
      </c>
      <c r="M35" s="28" t="s">
        <v>644</v>
      </c>
      <c r="N35" s="25"/>
      <c r="O35" s="25"/>
      <c r="P35" s="25"/>
      <c r="Q35" s="25"/>
      <c r="R35" s="25"/>
      <c r="S35" s="25"/>
      <c r="T35" s="25"/>
      <c r="U35" s="25"/>
      <c r="V35" s="25"/>
    </row>
    <row r="36" spans="1:22" ht="18" customHeight="1">
      <c r="A36" s="21"/>
      <c r="B36" s="27" t="s">
        <v>648</v>
      </c>
      <c r="C36" s="27"/>
      <c r="D36" s="25"/>
      <c r="E36" s="25"/>
      <c r="F36" s="25"/>
      <c r="G36" s="28" t="s">
        <v>617</v>
      </c>
      <c r="H36" s="28"/>
      <c r="I36" s="28" t="s">
        <v>644</v>
      </c>
      <c r="J36" s="28" t="s">
        <v>644</v>
      </c>
      <c r="K36" s="28" t="s">
        <v>644</v>
      </c>
      <c r="L36" s="28" t="s">
        <v>644</v>
      </c>
      <c r="M36" s="28" t="s">
        <v>644</v>
      </c>
      <c r="N36" s="25"/>
      <c r="O36" s="25"/>
      <c r="P36" s="25"/>
      <c r="Q36" s="25"/>
      <c r="R36" s="25"/>
      <c r="S36" s="25"/>
      <c r="T36" s="25"/>
      <c r="U36" s="25"/>
      <c r="V36" s="25"/>
    </row>
    <row r="37" spans="1:22" ht="18" customHeight="1">
      <c r="A37" s="21"/>
      <c r="B37" s="27" t="s">
        <v>649</v>
      </c>
      <c r="C37" s="27"/>
      <c r="D37" s="25"/>
      <c r="E37" s="25"/>
      <c r="F37" s="25"/>
      <c r="G37" s="28" t="s">
        <v>617</v>
      </c>
      <c r="H37" s="28"/>
      <c r="I37" s="28" t="s">
        <v>644</v>
      </c>
      <c r="J37" s="28" t="s">
        <v>644</v>
      </c>
      <c r="K37" s="28" t="s">
        <v>644</v>
      </c>
      <c r="L37" s="28" t="s">
        <v>644</v>
      </c>
      <c r="M37" s="28" t="s">
        <v>644</v>
      </c>
      <c r="N37" s="25"/>
      <c r="O37" s="955"/>
      <c r="P37" s="25"/>
      <c r="Q37" s="25"/>
      <c r="R37" s="25"/>
      <c r="S37" s="25"/>
      <c r="T37" s="25"/>
      <c r="U37" s="25"/>
      <c r="V37" s="25"/>
    </row>
    <row r="38" spans="1:22" ht="18" customHeight="1">
      <c r="A38" s="21"/>
      <c r="B38" s="21"/>
      <c r="C38" s="21"/>
      <c r="D38" s="21"/>
      <c r="E38" s="21"/>
      <c r="F38" s="21"/>
      <c r="G38" s="59"/>
      <c r="H38" s="59"/>
      <c r="I38" s="59"/>
      <c r="J38" s="59"/>
      <c r="K38" s="59"/>
      <c r="L38" s="59"/>
      <c r="M38" s="28"/>
      <c r="N38" s="25"/>
      <c r="O38" s="25"/>
      <c r="P38" s="25"/>
      <c r="Q38" s="25"/>
      <c r="R38" s="25"/>
      <c r="S38" s="25"/>
      <c r="T38" s="25"/>
      <c r="U38" s="25"/>
      <c r="V38" s="25"/>
    </row>
    <row r="39" spans="1:22" ht="18" customHeight="1">
      <c r="A39" s="25"/>
      <c r="B39" s="508" t="s">
        <v>650</v>
      </c>
      <c r="C39" s="509"/>
      <c r="D39" s="509"/>
      <c r="E39" s="509"/>
      <c r="F39" s="509"/>
      <c r="G39" s="510"/>
      <c r="H39" s="510"/>
      <c r="I39" s="510"/>
      <c r="J39" s="510"/>
      <c r="K39" s="510"/>
      <c r="L39" s="510"/>
      <c r="M39" s="510"/>
      <c r="N39" s="25"/>
      <c r="O39" s="25"/>
      <c r="P39" s="25"/>
      <c r="Q39" s="25"/>
      <c r="R39" s="25"/>
      <c r="S39" s="25"/>
      <c r="T39" s="25"/>
      <c r="U39" s="25"/>
      <c r="V39" s="25"/>
    </row>
    <row r="40" spans="1:22" ht="18" customHeight="1">
      <c r="A40" s="25"/>
      <c r="B40" s="25" t="s">
        <v>651</v>
      </c>
      <c r="C40" s="27"/>
      <c r="D40" s="27"/>
      <c r="E40" s="27"/>
      <c r="F40" s="27"/>
      <c r="G40" s="28" t="s">
        <v>266</v>
      </c>
      <c r="H40" s="28"/>
      <c r="I40" s="28" t="s">
        <v>22</v>
      </c>
      <c r="J40" s="28" t="s">
        <v>22</v>
      </c>
      <c r="K40" s="28" t="s">
        <v>22</v>
      </c>
      <c r="L40" s="437">
        <v>2460</v>
      </c>
      <c r="M40" s="437">
        <v>7881</v>
      </c>
      <c r="N40" s="25"/>
      <c r="O40" s="25"/>
      <c r="P40" s="25"/>
      <c r="Q40" s="25"/>
      <c r="R40" s="25"/>
      <c r="S40" s="25"/>
      <c r="T40" s="25"/>
      <c r="U40" s="25"/>
      <c r="V40" s="25"/>
    </row>
    <row r="41" spans="1:22" ht="18" customHeight="1">
      <c r="A41" s="25"/>
      <c r="B41" s="25" t="s">
        <v>652</v>
      </c>
      <c r="C41" s="25"/>
      <c r="D41" s="25"/>
      <c r="E41" s="25"/>
      <c r="F41" s="25"/>
      <c r="G41" s="28" t="s">
        <v>51</v>
      </c>
      <c r="H41" s="28"/>
      <c r="I41" s="28" t="s">
        <v>22</v>
      </c>
      <c r="J41" s="28" t="s">
        <v>22</v>
      </c>
      <c r="K41" s="28" t="s">
        <v>22</v>
      </c>
      <c r="L41" s="38">
        <f>(1168/L40)*100</f>
        <v>47.479674796747965</v>
      </c>
      <c r="M41" s="38">
        <f>(3713/M40)*100</f>
        <v>47.113310493592188</v>
      </c>
      <c r="N41" s="25"/>
      <c r="O41" s="25"/>
      <c r="P41" s="25"/>
      <c r="Q41" s="25"/>
      <c r="R41" s="25"/>
      <c r="S41" s="25"/>
      <c r="T41" s="25"/>
      <c r="U41" s="25"/>
      <c r="V41" s="25"/>
    </row>
    <row r="42" spans="1:22" ht="18" customHeight="1">
      <c r="A42" s="25"/>
      <c r="B42" s="25"/>
      <c r="C42" s="25"/>
      <c r="D42" s="25"/>
      <c r="E42" s="25"/>
      <c r="F42" s="25"/>
      <c r="G42" s="25"/>
      <c r="H42" s="25"/>
      <c r="I42" s="36"/>
      <c r="J42" s="36"/>
      <c r="K42" s="36"/>
      <c r="L42" s="36"/>
      <c r="M42" s="25"/>
      <c r="N42" s="25"/>
      <c r="O42" s="25"/>
      <c r="P42" s="25"/>
      <c r="Q42" s="25"/>
      <c r="R42" s="25"/>
      <c r="S42" s="25"/>
      <c r="T42" s="25"/>
      <c r="U42" s="25"/>
      <c r="V42" s="25"/>
    </row>
    <row r="43" spans="1:22" ht="18" customHeight="1">
      <c r="A43" s="25"/>
      <c r="B43" s="170" t="s">
        <v>653</v>
      </c>
      <c r="C43" s="25"/>
      <c r="D43" s="25"/>
      <c r="E43" s="25"/>
      <c r="F43" s="25"/>
      <c r="G43" s="25"/>
      <c r="H43" s="25"/>
      <c r="I43" s="36"/>
      <c r="J43" s="36"/>
      <c r="K43" s="36"/>
      <c r="L43" s="36"/>
      <c r="M43" s="25"/>
      <c r="N43" s="25"/>
      <c r="O43" s="25"/>
      <c r="P43" s="25"/>
      <c r="Q43" s="25"/>
      <c r="R43" s="25"/>
      <c r="S43" s="25"/>
      <c r="T43" s="25"/>
      <c r="U43" s="25"/>
      <c r="V43" s="25"/>
    </row>
    <row r="44" spans="1:22" ht="18.75" customHeight="1">
      <c r="A44" s="25"/>
      <c r="B44" s="25"/>
      <c r="C44" s="25"/>
      <c r="D44" s="25"/>
      <c r="E44" s="25"/>
      <c r="F44" s="25"/>
      <c r="G44" s="25"/>
      <c r="H44" s="25"/>
      <c r="I44" s="36"/>
      <c r="J44" s="36"/>
      <c r="K44" s="36"/>
      <c r="L44" s="36"/>
      <c r="M44" s="25"/>
      <c r="N44" s="25"/>
      <c r="O44" s="25"/>
      <c r="P44" s="25"/>
      <c r="Q44" s="25"/>
      <c r="R44" s="25"/>
      <c r="S44" s="25"/>
      <c r="T44" s="25"/>
      <c r="U44" s="25"/>
      <c r="V44" s="25"/>
    </row>
    <row r="45" spans="1:22" ht="18.75" customHeight="1">
      <c r="A45" s="25"/>
      <c r="B45" s="25"/>
      <c r="C45" s="25"/>
      <c r="D45" s="25"/>
      <c r="E45" s="25"/>
      <c r="F45" s="25"/>
      <c r="G45" s="25"/>
      <c r="H45" s="25"/>
      <c r="I45" s="36"/>
      <c r="J45" s="36"/>
      <c r="K45" s="36"/>
      <c r="L45" s="36"/>
      <c r="M45" s="25"/>
      <c r="N45" s="25"/>
      <c r="O45" s="25"/>
      <c r="P45" s="25"/>
      <c r="Q45" s="25"/>
      <c r="R45" s="25"/>
      <c r="S45" s="25"/>
      <c r="T45" s="25"/>
      <c r="U45" s="25"/>
      <c r="V45" s="25"/>
    </row>
    <row r="46" spans="1:22" ht="18.75" customHeight="1">
      <c r="A46" s="25"/>
      <c r="B46" s="25"/>
      <c r="C46" s="25"/>
      <c r="D46" s="25"/>
      <c r="E46" s="25"/>
      <c r="F46" s="25"/>
      <c r="G46" s="25"/>
      <c r="H46" s="25"/>
      <c r="I46" s="36"/>
      <c r="J46" s="36"/>
      <c r="K46" s="36"/>
      <c r="L46" s="36"/>
      <c r="M46" s="25"/>
      <c r="N46" s="25"/>
      <c r="O46" s="25"/>
      <c r="P46" s="25"/>
      <c r="Q46" s="25"/>
      <c r="R46" s="25"/>
      <c r="S46" s="25"/>
      <c r="T46" s="25"/>
      <c r="U46" s="25"/>
      <c r="V46" s="25"/>
    </row>
    <row r="47" spans="1:22" ht="18.75" customHeight="1">
      <c r="A47" s="25"/>
      <c r="B47" s="25"/>
      <c r="C47" s="25"/>
      <c r="D47" s="25"/>
      <c r="E47" s="25"/>
      <c r="F47" s="25"/>
      <c r="G47" s="25"/>
      <c r="H47" s="25"/>
      <c r="I47" s="36"/>
      <c r="J47" s="36"/>
      <c r="K47" s="36"/>
      <c r="L47" s="36"/>
      <c r="M47" s="25"/>
      <c r="N47" s="25"/>
      <c r="O47" s="25"/>
      <c r="P47" s="25"/>
      <c r="Q47" s="25"/>
      <c r="R47" s="25"/>
      <c r="S47" s="25"/>
      <c r="T47" s="25"/>
      <c r="U47" s="25"/>
      <c r="V47" s="25"/>
    </row>
    <row r="48" spans="1:22" ht="18.75" customHeight="1">
      <c r="A48" s="25"/>
      <c r="B48" s="25"/>
      <c r="C48" s="25"/>
      <c r="D48" s="25"/>
      <c r="E48" s="25"/>
      <c r="F48" s="25"/>
      <c r="G48" s="25"/>
      <c r="H48" s="25"/>
      <c r="I48" s="36"/>
      <c r="J48" s="36"/>
      <c r="K48" s="36"/>
      <c r="L48" s="36"/>
      <c r="M48" s="25"/>
      <c r="N48" s="25"/>
      <c r="O48" s="25"/>
      <c r="P48" s="25"/>
      <c r="Q48" s="25"/>
      <c r="R48" s="25"/>
      <c r="S48" s="25"/>
      <c r="T48" s="25"/>
      <c r="U48" s="25"/>
      <c r="V48" s="25"/>
    </row>
    <row r="49" spans="1:22" ht="18.75" customHeight="1">
      <c r="A49" s="25"/>
      <c r="B49" s="25"/>
      <c r="C49" s="25"/>
      <c r="D49" s="25"/>
      <c r="E49" s="25"/>
      <c r="F49" s="25"/>
      <c r="G49" s="25"/>
      <c r="H49" s="25"/>
      <c r="I49" s="36"/>
      <c r="J49" s="36"/>
      <c r="K49" s="36"/>
      <c r="L49" s="36"/>
      <c r="M49" s="25"/>
      <c r="N49" s="25"/>
      <c r="O49" s="25"/>
      <c r="P49" s="25"/>
      <c r="Q49" s="25"/>
      <c r="R49" s="25"/>
      <c r="S49" s="25"/>
      <c r="T49" s="25"/>
      <c r="U49" s="25"/>
      <c r="V49" s="25"/>
    </row>
    <row r="50" spans="1:22" ht="18.75" customHeight="1">
      <c r="A50" s="25"/>
      <c r="B50" s="25"/>
      <c r="C50" s="25"/>
      <c r="D50" s="25"/>
      <c r="E50" s="25"/>
      <c r="F50" s="25"/>
      <c r="G50" s="25"/>
      <c r="H50" s="25"/>
      <c r="I50" s="36"/>
      <c r="J50" s="36"/>
      <c r="K50" s="36"/>
      <c r="L50" s="36"/>
      <c r="M50" s="25"/>
      <c r="N50" s="25"/>
      <c r="O50" s="25"/>
      <c r="P50" s="25"/>
      <c r="Q50" s="25"/>
      <c r="R50" s="25"/>
      <c r="S50" s="25"/>
      <c r="T50" s="25"/>
      <c r="U50" s="25"/>
      <c r="V50" s="25"/>
    </row>
    <row r="51" spans="1:22" ht="18.75" customHeight="1">
      <c r="A51" s="25"/>
      <c r="B51" s="25"/>
      <c r="C51" s="25"/>
      <c r="D51" s="25"/>
      <c r="E51" s="25"/>
      <c r="F51" s="25"/>
      <c r="G51" s="25"/>
      <c r="H51" s="25"/>
      <c r="I51" s="36"/>
      <c r="J51" s="36"/>
      <c r="K51" s="36"/>
      <c r="L51" s="36"/>
      <c r="M51" s="25"/>
      <c r="N51" s="25"/>
      <c r="O51" s="25"/>
      <c r="P51" s="25"/>
      <c r="Q51" s="25"/>
      <c r="R51" s="25"/>
      <c r="S51" s="25"/>
      <c r="T51" s="25"/>
      <c r="U51" s="25"/>
      <c r="V51" s="25"/>
    </row>
    <row r="52" spans="1:22" ht="18.75" customHeight="1">
      <c r="A52" s="25"/>
      <c r="B52" s="25"/>
      <c r="C52" s="25"/>
      <c r="D52" s="25"/>
      <c r="E52" s="25"/>
      <c r="F52" s="25"/>
      <c r="G52" s="25"/>
      <c r="H52" s="25"/>
      <c r="I52" s="36"/>
      <c r="J52" s="36"/>
      <c r="K52" s="36"/>
      <c r="L52" s="36"/>
      <c r="M52" s="25"/>
      <c r="N52" s="25"/>
      <c r="O52" s="25"/>
      <c r="P52" s="25"/>
      <c r="Q52" s="25"/>
      <c r="R52" s="25"/>
      <c r="S52" s="25"/>
      <c r="T52" s="25"/>
      <c r="U52" s="25"/>
      <c r="V52" s="25"/>
    </row>
    <row r="53" spans="1:22" ht="18.75" customHeight="1">
      <c r="A53" s="25"/>
      <c r="B53" s="25"/>
      <c r="C53" s="25"/>
      <c r="D53" s="25"/>
      <c r="E53" s="25"/>
      <c r="F53" s="25"/>
      <c r="G53" s="25"/>
      <c r="H53" s="25"/>
      <c r="I53" s="36"/>
      <c r="J53" s="36"/>
      <c r="K53" s="36"/>
      <c r="L53" s="36"/>
      <c r="M53" s="25"/>
      <c r="N53" s="25"/>
      <c r="O53" s="25"/>
      <c r="P53" s="25"/>
      <c r="Q53" s="25"/>
      <c r="R53" s="25"/>
      <c r="S53" s="25"/>
      <c r="T53" s="25"/>
      <c r="U53" s="25"/>
      <c r="V53" s="25"/>
    </row>
    <row r="54" spans="1:22" ht="18.75" customHeight="1">
      <c r="A54" s="25"/>
      <c r="B54" s="25"/>
      <c r="C54" s="25"/>
      <c r="D54" s="25"/>
      <c r="E54" s="25"/>
      <c r="F54" s="25"/>
      <c r="G54" s="25"/>
      <c r="H54" s="25"/>
      <c r="I54" s="36"/>
      <c r="J54" s="36"/>
      <c r="K54" s="36"/>
      <c r="L54" s="36"/>
      <c r="M54" s="25"/>
      <c r="N54" s="25"/>
      <c r="O54" s="25"/>
      <c r="P54" s="25"/>
      <c r="Q54" s="25"/>
      <c r="R54" s="25"/>
      <c r="S54" s="25"/>
      <c r="T54" s="25"/>
      <c r="U54" s="25"/>
      <c r="V54" s="25"/>
    </row>
    <row r="55" spans="1:22" ht="18.75" customHeight="1">
      <c r="A55" s="25"/>
      <c r="B55" s="25"/>
      <c r="C55" s="25"/>
      <c r="D55" s="25"/>
      <c r="E55" s="25"/>
      <c r="F55" s="25"/>
      <c r="G55" s="25"/>
      <c r="H55" s="25"/>
      <c r="I55" s="36"/>
      <c r="J55" s="36"/>
      <c r="K55" s="36"/>
      <c r="L55" s="36"/>
      <c r="M55" s="25"/>
      <c r="N55" s="25"/>
      <c r="O55" s="25"/>
      <c r="P55" s="25"/>
      <c r="Q55" s="25"/>
      <c r="R55" s="25"/>
      <c r="S55" s="25"/>
      <c r="T55" s="25"/>
      <c r="U55" s="25"/>
      <c r="V55" s="25"/>
    </row>
    <row r="56" spans="1:22" ht="18.75" customHeight="1">
      <c r="A56" s="25"/>
      <c r="B56" s="25"/>
      <c r="C56" s="25"/>
      <c r="D56" s="25"/>
      <c r="E56" s="25"/>
      <c r="F56" s="25"/>
      <c r="G56" s="25"/>
      <c r="H56" s="25"/>
      <c r="I56" s="36"/>
      <c r="J56" s="36"/>
      <c r="K56" s="36"/>
      <c r="L56" s="36"/>
      <c r="M56" s="25"/>
      <c r="N56" s="25"/>
      <c r="O56" s="25"/>
      <c r="P56" s="25"/>
      <c r="Q56" s="25"/>
      <c r="R56" s="25"/>
      <c r="S56" s="25"/>
      <c r="T56" s="25"/>
      <c r="U56" s="25"/>
      <c r="V56" s="25"/>
    </row>
    <row r="57" spans="1:22" ht="18.75" customHeight="1">
      <c r="A57" s="25"/>
      <c r="B57" s="25"/>
      <c r="C57" s="25"/>
      <c r="D57" s="25"/>
      <c r="E57" s="25"/>
      <c r="F57" s="25"/>
      <c r="G57" s="25"/>
      <c r="H57" s="25"/>
      <c r="I57" s="36"/>
      <c r="J57" s="36"/>
      <c r="K57" s="36"/>
      <c r="L57" s="36"/>
      <c r="M57" s="25"/>
      <c r="N57" s="25"/>
      <c r="O57" s="25"/>
      <c r="P57" s="25"/>
      <c r="Q57" s="25"/>
      <c r="R57" s="25"/>
      <c r="S57" s="25"/>
      <c r="T57" s="25"/>
      <c r="U57" s="25"/>
      <c r="V57" s="25"/>
    </row>
    <row r="58" spans="1:22" ht="18.75" customHeight="1">
      <c r="A58" s="25"/>
      <c r="B58" s="25"/>
      <c r="C58" s="25"/>
      <c r="D58" s="25"/>
      <c r="E58" s="25"/>
      <c r="F58" s="25"/>
      <c r="G58" s="25"/>
      <c r="H58" s="25"/>
      <c r="I58" s="36"/>
      <c r="J58" s="36"/>
      <c r="K58" s="36"/>
      <c r="L58" s="36"/>
      <c r="M58" s="25"/>
      <c r="N58" s="25"/>
      <c r="O58" s="25"/>
      <c r="P58" s="25"/>
      <c r="Q58" s="25"/>
      <c r="R58" s="25"/>
      <c r="S58" s="25"/>
      <c r="T58" s="25"/>
      <c r="U58" s="25"/>
      <c r="V58" s="25"/>
    </row>
    <row r="59" spans="1:22" ht="18.75" customHeight="1">
      <c r="A59" s="25"/>
      <c r="B59" s="25"/>
      <c r="C59" s="25"/>
      <c r="D59" s="25"/>
      <c r="E59" s="25"/>
      <c r="F59" s="25"/>
      <c r="G59" s="25"/>
      <c r="H59" s="25"/>
      <c r="I59" s="36"/>
      <c r="J59" s="36"/>
      <c r="K59" s="36"/>
      <c r="L59" s="36"/>
      <c r="M59" s="25"/>
      <c r="N59" s="25"/>
      <c r="O59" s="25"/>
      <c r="P59" s="25"/>
      <c r="Q59" s="25"/>
      <c r="R59" s="25"/>
      <c r="S59" s="25"/>
      <c r="T59" s="25"/>
      <c r="U59" s="25"/>
      <c r="V59" s="25"/>
    </row>
    <row r="60" spans="1:22" ht="18.75" customHeight="1">
      <c r="A60" s="25"/>
      <c r="B60" s="25"/>
      <c r="C60" s="25"/>
      <c r="D60" s="25"/>
      <c r="E60" s="25"/>
      <c r="F60" s="25"/>
      <c r="G60" s="25"/>
      <c r="H60" s="25"/>
      <c r="I60" s="36"/>
      <c r="J60" s="36"/>
      <c r="K60" s="36"/>
      <c r="L60" s="36"/>
      <c r="M60" s="25"/>
      <c r="N60" s="25"/>
      <c r="O60" s="25"/>
      <c r="P60" s="25"/>
      <c r="Q60" s="25"/>
      <c r="R60" s="25"/>
      <c r="S60" s="25"/>
      <c r="T60" s="25"/>
      <c r="U60" s="25"/>
      <c r="V60" s="25"/>
    </row>
    <row r="61" spans="1:22" ht="18.75" customHeight="1">
      <c r="A61" s="25"/>
      <c r="B61" s="25"/>
      <c r="C61" s="25"/>
      <c r="D61" s="25"/>
      <c r="E61" s="25"/>
      <c r="F61" s="25"/>
      <c r="G61" s="25"/>
      <c r="H61" s="25"/>
      <c r="I61" s="36"/>
      <c r="J61" s="36"/>
      <c r="K61" s="36"/>
      <c r="L61" s="36"/>
      <c r="M61" s="25"/>
      <c r="N61" s="25"/>
      <c r="O61" s="25"/>
      <c r="P61" s="25"/>
      <c r="Q61" s="25"/>
      <c r="R61" s="25"/>
      <c r="S61" s="25"/>
      <c r="T61" s="25"/>
      <c r="U61" s="25"/>
      <c r="V61" s="25"/>
    </row>
    <row r="62" spans="1:22" ht="18.75" customHeight="1">
      <c r="A62" s="25"/>
      <c r="B62" s="25"/>
      <c r="C62" s="25"/>
      <c r="D62" s="25"/>
      <c r="E62" s="25"/>
      <c r="F62" s="25"/>
      <c r="G62" s="25"/>
      <c r="H62" s="25"/>
      <c r="I62" s="36"/>
      <c r="J62" s="36"/>
      <c r="K62" s="36"/>
      <c r="L62" s="36"/>
      <c r="M62" s="25"/>
      <c r="N62" s="25"/>
      <c r="O62" s="25"/>
      <c r="P62" s="25"/>
      <c r="Q62" s="25"/>
      <c r="R62" s="25"/>
      <c r="S62" s="25"/>
      <c r="T62" s="25"/>
      <c r="U62" s="25"/>
      <c r="V62" s="25"/>
    </row>
    <row r="63" spans="1:22" ht="18.75" customHeight="1">
      <c r="A63" s="25"/>
      <c r="B63" s="25"/>
      <c r="C63" s="25"/>
      <c r="D63" s="25"/>
      <c r="E63" s="25"/>
      <c r="F63" s="25"/>
      <c r="G63" s="25"/>
      <c r="H63" s="25"/>
      <c r="I63" s="36"/>
      <c r="J63" s="36"/>
      <c r="K63" s="36"/>
      <c r="L63" s="36"/>
      <c r="M63" s="25"/>
      <c r="N63" s="25"/>
      <c r="O63" s="25"/>
      <c r="P63" s="25"/>
      <c r="Q63" s="25"/>
      <c r="R63" s="25"/>
      <c r="S63" s="25"/>
      <c r="T63" s="25"/>
      <c r="U63" s="25"/>
      <c r="V63" s="25"/>
    </row>
    <row r="64" spans="1:22" ht="18.75" customHeight="1">
      <c r="A64" s="25"/>
      <c r="B64" s="25"/>
      <c r="C64" s="25"/>
      <c r="D64" s="25"/>
      <c r="E64" s="25"/>
      <c r="F64" s="25"/>
      <c r="G64" s="25"/>
      <c r="H64" s="25"/>
      <c r="I64" s="36"/>
      <c r="J64" s="36"/>
      <c r="K64" s="36"/>
      <c r="L64" s="36"/>
      <c r="M64" s="25"/>
      <c r="N64" s="25"/>
      <c r="O64" s="25"/>
      <c r="P64" s="25"/>
      <c r="Q64" s="25"/>
      <c r="R64" s="25"/>
      <c r="S64" s="25"/>
      <c r="T64" s="25"/>
      <c r="U64" s="25"/>
      <c r="V64" s="25"/>
    </row>
    <row r="65" spans="1:22" ht="18.75" customHeight="1">
      <c r="A65" s="25"/>
      <c r="B65" s="25"/>
      <c r="C65" s="25"/>
      <c r="D65" s="25"/>
      <c r="E65" s="25"/>
      <c r="F65" s="25"/>
      <c r="G65" s="25"/>
      <c r="H65" s="25"/>
      <c r="I65" s="36"/>
      <c r="J65" s="36"/>
      <c r="K65" s="36"/>
      <c r="L65" s="36"/>
      <c r="M65" s="25"/>
      <c r="N65" s="25"/>
      <c r="O65" s="25"/>
      <c r="P65" s="25"/>
      <c r="Q65" s="25"/>
      <c r="R65" s="25"/>
      <c r="S65" s="25"/>
      <c r="T65" s="25"/>
      <c r="U65" s="25"/>
      <c r="V65" s="25"/>
    </row>
    <row r="66" spans="1:22" ht="18.75" customHeight="1">
      <c r="A66" s="25"/>
      <c r="B66" s="25"/>
      <c r="C66" s="25"/>
      <c r="D66" s="25"/>
      <c r="E66" s="25"/>
      <c r="F66" s="25"/>
      <c r="G66" s="25"/>
      <c r="H66" s="25"/>
      <c r="I66" s="36"/>
      <c r="J66" s="36"/>
      <c r="K66" s="36"/>
      <c r="L66" s="36"/>
      <c r="M66" s="25"/>
      <c r="N66" s="25"/>
      <c r="O66" s="25"/>
      <c r="P66" s="25"/>
      <c r="Q66" s="25"/>
      <c r="R66" s="25"/>
      <c r="S66" s="25"/>
      <c r="T66" s="25"/>
      <c r="U66" s="25"/>
      <c r="V66" s="25"/>
    </row>
    <row r="67" spans="1:22" ht="18.75" customHeight="1">
      <c r="A67" s="25"/>
      <c r="B67" s="25"/>
      <c r="C67" s="25"/>
      <c r="D67" s="25"/>
      <c r="E67" s="25"/>
      <c r="F67" s="25"/>
      <c r="G67" s="25"/>
      <c r="H67" s="25"/>
      <c r="I67" s="36"/>
      <c r="J67" s="36"/>
      <c r="K67" s="36"/>
      <c r="L67" s="36"/>
      <c r="M67" s="25"/>
      <c r="N67" s="25"/>
      <c r="O67" s="25"/>
      <c r="P67" s="25"/>
      <c r="Q67" s="25"/>
      <c r="R67" s="25"/>
      <c r="S67" s="25"/>
      <c r="T67" s="25"/>
      <c r="U67" s="25"/>
      <c r="V67" s="25"/>
    </row>
    <row r="68" spans="1:22" ht="18.75" customHeight="1">
      <c r="A68" s="25"/>
      <c r="B68" s="25"/>
      <c r="C68" s="25"/>
      <c r="D68" s="25"/>
      <c r="E68" s="25"/>
      <c r="F68" s="25"/>
      <c r="G68" s="25"/>
      <c r="H68" s="25"/>
      <c r="I68" s="36"/>
      <c r="J68" s="36"/>
      <c r="K68" s="36"/>
      <c r="L68" s="36"/>
      <c r="M68" s="25"/>
      <c r="N68" s="25"/>
      <c r="O68" s="25"/>
      <c r="P68" s="25"/>
      <c r="Q68" s="25"/>
      <c r="R68" s="25"/>
      <c r="S68" s="25"/>
      <c r="T68" s="25"/>
      <c r="U68" s="25"/>
      <c r="V68" s="25"/>
    </row>
    <row r="69" spans="1:22" ht="18.75" customHeight="1">
      <c r="A69" s="25"/>
      <c r="B69" s="25"/>
      <c r="C69" s="25"/>
      <c r="D69" s="25"/>
      <c r="E69" s="25"/>
      <c r="F69" s="25"/>
      <c r="G69" s="25"/>
      <c r="H69" s="25"/>
      <c r="I69" s="36"/>
      <c r="J69" s="36"/>
      <c r="K69" s="36"/>
      <c r="L69" s="36"/>
      <c r="M69" s="25"/>
      <c r="N69" s="25"/>
      <c r="O69" s="25"/>
      <c r="P69" s="25"/>
      <c r="Q69" s="25"/>
      <c r="R69" s="25"/>
      <c r="S69" s="25"/>
      <c r="T69" s="25"/>
      <c r="U69" s="25"/>
      <c r="V69" s="25"/>
    </row>
    <row r="70" spans="1:22" ht="18.75" customHeight="1">
      <c r="A70" s="25"/>
      <c r="B70" s="25"/>
      <c r="C70" s="25"/>
      <c r="D70" s="25"/>
      <c r="E70" s="25"/>
      <c r="F70" s="25"/>
      <c r="G70" s="25"/>
      <c r="H70" s="25"/>
      <c r="I70" s="36"/>
      <c r="J70" s="36"/>
      <c r="K70" s="36"/>
      <c r="L70" s="36"/>
      <c r="M70" s="25"/>
      <c r="N70" s="25"/>
      <c r="O70" s="25"/>
      <c r="P70" s="25"/>
      <c r="Q70" s="25"/>
      <c r="R70" s="25"/>
      <c r="S70" s="25"/>
      <c r="T70" s="25"/>
      <c r="U70" s="25"/>
      <c r="V70" s="25"/>
    </row>
    <row r="71" spans="1:22" ht="18.75" customHeight="1">
      <c r="A71" s="25"/>
      <c r="B71" s="25"/>
      <c r="C71" s="25"/>
      <c r="D71" s="25"/>
      <c r="E71" s="25"/>
      <c r="F71" s="25"/>
      <c r="G71" s="25"/>
      <c r="H71" s="25"/>
      <c r="I71" s="36"/>
      <c r="J71" s="36"/>
      <c r="K71" s="36"/>
      <c r="L71" s="36"/>
      <c r="M71" s="25"/>
      <c r="N71" s="25"/>
      <c r="O71" s="25"/>
      <c r="P71" s="25"/>
      <c r="Q71" s="25"/>
      <c r="R71" s="25"/>
      <c r="S71" s="25"/>
      <c r="T71" s="25"/>
      <c r="U71" s="25"/>
      <c r="V71" s="25"/>
    </row>
    <row r="72" spans="1:22" ht="18.75" customHeight="1">
      <c r="A72" s="25"/>
      <c r="B72" s="25"/>
      <c r="C72" s="25"/>
      <c r="D72" s="25"/>
      <c r="E72" s="25"/>
      <c r="F72" s="25"/>
      <c r="G72" s="25"/>
      <c r="H72" s="25"/>
      <c r="I72" s="36"/>
      <c r="J72" s="36"/>
      <c r="K72" s="36"/>
      <c r="L72" s="36"/>
      <c r="M72" s="25"/>
      <c r="N72" s="25"/>
      <c r="O72" s="25"/>
      <c r="P72" s="25"/>
      <c r="Q72" s="25"/>
      <c r="R72" s="25"/>
      <c r="S72" s="25"/>
      <c r="T72" s="25"/>
      <c r="U72" s="25"/>
      <c r="V72" s="25"/>
    </row>
    <row r="73" spans="1:22" ht="18.75" customHeight="1">
      <c r="A73" s="25"/>
      <c r="B73" s="25"/>
      <c r="C73" s="25"/>
      <c r="D73" s="25"/>
      <c r="E73" s="25"/>
      <c r="F73" s="25"/>
      <c r="G73" s="25"/>
      <c r="H73" s="25"/>
      <c r="I73" s="36"/>
      <c r="J73" s="36"/>
      <c r="K73" s="36"/>
      <c r="L73" s="36"/>
      <c r="M73" s="25"/>
      <c r="N73" s="25"/>
      <c r="O73" s="25"/>
      <c r="P73" s="25"/>
      <c r="Q73" s="25"/>
      <c r="R73" s="25"/>
      <c r="S73" s="25"/>
      <c r="T73" s="25"/>
      <c r="U73" s="25"/>
      <c r="V73" s="25"/>
    </row>
    <row r="74" spans="1:22" ht="18.75" customHeight="1">
      <c r="A74" s="25"/>
      <c r="B74" s="25"/>
      <c r="C74" s="25"/>
      <c r="D74" s="25"/>
      <c r="E74" s="25"/>
      <c r="F74" s="25"/>
      <c r="G74" s="25"/>
      <c r="H74" s="25"/>
      <c r="I74" s="36"/>
      <c r="J74" s="36"/>
      <c r="K74" s="36"/>
      <c r="L74" s="36"/>
      <c r="M74" s="25"/>
      <c r="N74" s="25"/>
      <c r="O74" s="25"/>
      <c r="P74" s="25"/>
      <c r="Q74" s="25"/>
      <c r="R74" s="25"/>
      <c r="S74" s="25"/>
      <c r="T74" s="25"/>
      <c r="U74" s="25"/>
      <c r="V74" s="25"/>
    </row>
    <row r="75" spans="1:22" ht="18.75" customHeight="1">
      <c r="A75" s="25"/>
      <c r="B75" s="25"/>
      <c r="C75" s="25"/>
      <c r="D75" s="25"/>
      <c r="E75" s="25"/>
      <c r="F75" s="25"/>
      <c r="G75" s="25"/>
      <c r="H75" s="25"/>
      <c r="I75" s="36"/>
      <c r="J75" s="36"/>
      <c r="K75" s="36"/>
      <c r="L75" s="36"/>
      <c r="M75" s="25"/>
      <c r="N75" s="25"/>
      <c r="O75" s="25"/>
      <c r="P75" s="25"/>
      <c r="Q75" s="25"/>
      <c r="R75" s="25"/>
      <c r="S75" s="25"/>
      <c r="T75" s="25"/>
      <c r="U75" s="25"/>
      <c r="V75" s="25"/>
    </row>
    <row r="76" spans="1:22" ht="18.75" customHeight="1">
      <c r="A76" s="25"/>
      <c r="B76" s="25"/>
      <c r="C76" s="25"/>
      <c r="D76" s="25"/>
      <c r="E76" s="25"/>
      <c r="F76" s="25"/>
      <c r="G76" s="25"/>
      <c r="H76" s="25"/>
      <c r="I76" s="36"/>
      <c r="J76" s="36"/>
      <c r="K76" s="36"/>
      <c r="L76" s="36"/>
      <c r="M76" s="25"/>
      <c r="N76" s="25"/>
      <c r="O76" s="25"/>
      <c r="P76" s="25"/>
      <c r="Q76" s="25"/>
      <c r="R76" s="25"/>
      <c r="S76" s="25"/>
      <c r="T76" s="25"/>
      <c r="U76" s="25"/>
      <c r="V76" s="25"/>
    </row>
    <row r="77" spans="1:22" ht="18.75" customHeight="1">
      <c r="A77" s="25"/>
      <c r="B77" s="25"/>
      <c r="C77" s="25"/>
      <c r="D77" s="25"/>
      <c r="E77" s="25"/>
      <c r="F77" s="25"/>
      <c r="G77" s="25"/>
      <c r="H77" s="25"/>
      <c r="I77" s="36"/>
      <c r="J77" s="36"/>
      <c r="K77" s="36"/>
      <c r="L77" s="36"/>
      <c r="M77" s="25"/>
      <c r="N77" s="25"/>
      <c r="O77" s="25"/>
      <c r="P77" s="25"/>
      <c r="Q77" s="25"/>
      <c r="R77" s="25"/>
      <c r="S77" s="25"/>
      <c r="T77" s="25"/>
      <c r="U77" s="25"/>
      <c r="V77" s="25"/>
    </row>
    <row r="78" spans="1:22" ht="18.75" customHeight="1">
      <c r="A78" s="25"/>
      <c r="B78" s="25"/>
      <c r="C78" s="25"/>
      <c r="D78" s="25"/>
      <c r="E78" s="25"/>
      <c r="F78" s="25"/>
      <c r="G78" s="25"/>
      <c r="H78" s="25"/>
      <c r="I78" s="36"/>
      <c r="J78" s="36"/>
      <c r="K78" s="36"/>
      <c r="L78" s="36"/>
      <c r="M78" s="25"/>
      <c r="N78" s="25"/>
      <c r="O78" s="25"/>
      <c r="P78" s="25"/>
      <c r="Q78" s="25"/>
      <c r="R78" s="25"/>
      <c r="S78" s="25"/>
      <c r="T78" s="25"/>
      <c r="U78" s="25"/>
      <c r="V78" s="25"/>
    </row>
    <row r="79" spans="1:22" ht="18.75" customHeight="1">
      <c r="A79" s="25"/>
      <c r="B79" s="25"/>
      <c r="C79" s="25"/>
      <c r="D79" s="25"/>
      <c r="E79" s="25"/>
      <c r="F79" s="25"/>
      <c r="G79" s="25"/>
      <c r="H79" s="25"/>
      <c r="I79" s="36"/>
      <c r="J79" s="36"/>
      <c r="K79" s="36"/>
      <c r="L79" s="36"/>
      <c r="M79" s="25"/>
      <c r="N79" s="25"/>
      <c r="O79" s="25"/>
      <c r="P79" s="25"/>
      <c r="Q79" s="25"/>
      <c r="R79" s="25"/>
      <c r="S79" s="25"/>
      <c r="T79" s="25"/>
      <c r="U79" s="25"/>
      <c r="V79" s="25"/>
    </row>
    <row r="80" spans="1:22" ht="18.75" customHeight="1">
      <c r="A80" s="25"/>
      <c r="B80" s="25"/>
      <c r="C80" s="25"/>
      <c r="D80" s="25"/>
      <c r="E80" s="25"/>
      <c r="F80" s="25"/>
      <c r="G80" s="25"/>
      <c r="H80" s="25"/>
      <c r="I80" s="36"/>
      <c r="J80" s="36"/>
      <c r="K80" s="36"/>
      <c r="L80" s="36"/>
      <c r="M80" s="25"/>
      <c r="N80" s="25"/>
      <c r="O80" s="25"/>
      <c r="P80" s="25"/>
      <c r="Q80" s="25"/>
      <c r="R80" s="25"/>
      <c r="S80" s="25"/>
      <c r="T80" s="25"/>
      <c r="U80" s="25"/>
      <c r="V80" s="25"/>
    </row>
    <row r="81" spans="1:22" ht="18.75" customHeight="1">
      <c r="A81" s="25"/>
      <c r="B81" s="25"/>
      <c r="C81" s="25"/>
      <c r="D81" s="25"/>
      <c r="E81" s="25"/>
      <c r="F81" s="25"/>
      <c r="G81" s="25"/>
      <c r="H81" s="25"/>
      <c r="I81" s="36"/>
      <c r="J81" s="36"/>
      <c r="K81" s="36"/>
      <c r="L81" s="36"/>
      <c r="M81" s="25"/>
      <c r="N81" s="25"/>
      <c r="O81" s="25"/>
      <c r="P81" s="25"/>
      <c r="Q81" s="25"/>
      <c r="R81" s="25"/>
      <c r="S81" s="25"/>
      <c r="T81" s="25"/>
      <c r="U81" s="25"/>
      <c r="V81" s="25"/>
    </row>
    <row r="82" spans="1:22" ht="18.75" customHeight="1">
      <c r="A82" s="25"/>
      <c r="B82" s="25"/>
      <c r="C82" s="25"/>
      <c r="D82" s="25"/>
      <c r="E82" s="25"/>
      <c r="F82" s="25"/>
      <c r="G82" s="25"/>
      <c r="H82" s="25"/>
      <c r="I82" s="36"/>
      <c r="J82" s="36"/>
      <c r="K82" s="36"/>
      <c r="L82" s="36"/>
      <c r="M82" s="25"/>
      <c r="N82" s="25"/>
      <c r="O82" s="25"/>
      <c r="P82" s="25"/>
      <c r="Q82" s="25"/>
      <c r="R82" s="25"/>
      <c r="S82" s="25"/>
      <c r="T82" s="25"/>
      <c r="U82" s="25"/>
      <c r="V82" s="25"/>
    </row>
    <row r="83" spans="1:22" ht="18.75" customHeight="1">
      <c r="A83" s="25"/>
      <c r="B83" s="25"/>
      <c r="C83" s="25"/>
      <c r="D83" s="25"/>
      <c r="E83" s="25"/>
      <c r="F83" s="25"/>
      <c r="G83" s="25"/>
      <c r="H83" s="25"/>
      <c r="I83" s="36"/>
      <c r="J83" s="36"/>
      <c r="K83" s="36"/>
      <c r="L83" s="36"/>
      <c r="M83" s="25"/>
      <c r="N83" s="25"/>
      <c r="O83" s="25"/>
      <c r="P83" s="25"/>
      <c r="Q83" s="25"/>
      <c r="R83" s="25"/>
      <c r="S83" s="25"/>
      <c r="T83" s="25"/>
      <c r="U83" s="25"/>
      <c r="V83" s="25"/>
    </row>
    <row r="84" spans="1:22" ht="18.75" customHeight="1">
      <c r="A84" s="25"/>
      <c r="B84" s="25"/>
      <c r="C84" s="25"/>
      <c r="D84" s="25"/>
      <c r="E84" s="25"/>
      <c r="F84" s="25"/>
      <c r="G84" s="25"/>
      <c r="H84" s="25"/>
      <c r="I84" s="36"/>
      <c r="J84" s="36"/>
      <c r="K84" s="36"/>
      <c r="L84" s="36"/>
      <c r="M84" s="25"/>
      <c r="N84" s="25"/>
      <c r="O84" s="25"/>
      <c r="P84" s="25"/>
      <c r="Q84" s="25"/>
      <c r="R84" s="25"/>
      <c r="S84" s="25"/>
      <c r="T84" s="25"/>
      <c r="U84" s="25"/>
      <c r="V84" s="25"/>
    </row>
    <row r="85" spans="1:22" ht="18.75" customHeight="1">
      <c r="A85" s="25"/>
      <c r="B85" s="25"/>
      <c r="C85" s="25"/>
      <c r="D85" s="25"/>
      <c r="E85" s="25"/>
      <c r="F85" s="25"/>
      <c r="G85" s="25"/>
      <c r="H85" s="25"/>
      <c r="I85" s="36"/>
      <c r="J85" s="36"/>
      <c r="K85" s="36"/>
      <c r="L85" s="36"/>
      <c r="M85" s="25"/>
      <c r="N85" s="25"/>
      <c r="O85" s="25"/>
      <c r="P85" s="25"/>
      <c r="Q85" s="25"/>
      <c r="R85" s="25"/>
      <c r="S85" s="25"/>
      <c r="T85" s="25"/>
      <c r="U85" s="25"/>
      <c r="V85" s="25"/>
    </row>
    <row r="86" spans="1:22" ht="18.75" customHeight="1">
      <c r="A86" s="25"/>
      <c r="B86" s="25"/>
      <c r="C86" s="25"/>
      <c r="D86" s="25"/>
      <c r="E86" s="25"/>
      <c r="F86" s="25"/>
      <c r="G86" s="25"/>
      <c r="H86" s="25"/>
      <c r="I86" s="36"/>
      <c r="J86" s="36"/>
      <c r="K86" s="36"/>
      <c r="L86" s="36"/>
      <c r="M86" s="25"/>
      <c r="N86" s="25"/>
      <c r="O86" s="25"/>
      <c r="P86" s="25"/>
      <c r="Q86" s="25"/>
      <c r="R86" s="25"/>
      <c r="S86" s="25"/>
      <c r="T86" s="25"/>
      <c r="U86" s="25"/>
      <c r="V86" s="25"/>
    </row>
    <row r="87" spans="1:22" ht="18.75" customHeight="1">
      <c r="A87" s="25"/>
      <c r="B87" s="25"/>
      <c r="C87" s="25"/>
      <c r="D87" s="25"/>
      <c r="E87" s="25"/>
      <c r="F87" s="25"/>
      <c r="G87" s="25"/>
      <c r="H87" s="25"/>
      <c r="I87" s="36"/>
      <c r="J87" s="36"/>
      <c r="K87" s="36"/>
      <c r="L87" s="36"/>
      <c r="M87" s="25"/>
      <c r="N87" s="25"/>
      <c r="O87" s="25"/>
      <c r="P87" s="25"/>
      <c r="Q87" s="25"/>
      <c r="R87" s="25"/>
      <c r="S87" s="25"/>
      <c r="T87" s="25"/>
      <c r="U87" s="25"/>
      <c r="V87" s="25"/>
    </row>
    <row r="88" spans="1:22" ht="18.75" customHeight="1">
      <c r="A88" s="25"/>
      <c r="B88" s="25"/>
      <c r="C88" s="25"/>
      <c r="D88" s="25"/>
      <c r="E88" s="25"/>
      <c r="F88" s="25"/>
      <c r="G88" s="25"/>
      <c r="H88" s="25"/>
      <c r="I88" s="36"/>
      <c r="J88" s="36"/>
      <c r="K88" s="36"/>
      <c r="L88" s="36"/>
      <c r="M88" s="25"/>
      <c r="N88" s="25"/>
      <c r="O88" s="25"/>
      <c r="P88" s="25"/>
      <c r="Q88" s="25"/>
      <c r="R88" s="25"/>
      <c r="S88" s="25"/>
      <c r="T88" s="25"/>
      <c r="U88" s="25"/>
      <c r="V88" s="25"/>
    </row>
    <row r="89" spans="1:22" ht="18.75" customHeight="1">
      <c r="A89" s="25"/>
      <c r="B89" s="25"/>
      <c r="C89" s="25"/>
      <c r="D89" s="25"/>
      <c r="E89" s="25"/>
      <c r="F89" s="25"/>
      <c r="G89" s="25"/>
      <c r="H89" s="25"/>
      <c r="I89" s="36"/>
      <c r="J89" s="36"/>
      <c r="K89" s="36"/>
      <c r="L89" s="36"/>
      <c r="M89" s="25"/>
      <c r="N89" s="25"/>
      <c r="O89" s="25"/>
      <c r="P89" s="25"/>
      <c r="Q89" s="25"/>
      <c r="R89" s="25"/>
      <c r="S89" s="25"/>
      <c r="T89" s="25"/>
      <c r="U89" s="25"/>
      <c r="V89" s="25"/>
    </row>
    <row r="90" spans="1:22" ht="18.75" customHeight="1">
      <c r="A90" s="25"/>
      <c r="B90" s="25"/>
      <c r="C90" s="25"/>
      <c r="D90" s="25"/>
      <c r="E90" s="25"/>
      <c r="F90" s="25"/>
      <c r="G90" s="25"/>
      <c r="H90" s="25"/>
      <c r="I90" s="36"/>
      <c r="J90" s="36"/>
      <c r="K90" s="36"/>
      <c r="L90" s="36"/>
      <c r="M90" s="25"/>
      <c r="N90" s="25"/>
      <c r="O90" s="25"/>
      <c r="P90" s="25"/>
      <c r="Q90" s="25"/>
      <c r="R90" s="25"/>
      <c r="S90" s="25"/>
      <c r="T90" s="25"/>
      <c r="U90" s="25"/>
      <c r="V90" s="25"/>
    </row>
    <row r="91" spans="1:22" ht="18.75" customHeight="1">
      <c r="A91" s="25"/>
      <c r="B91" s="25"/>
      <c r="C91" s="25"/>
      <c r="D91" s="25"/>
      <c r="E91" s="25"/>
      <c r="F91" s="25"/>
      <c r="G91" s="25"/>
      <c r="H91" s="25"/>
      <c r="I91" s="36"/>
      <c r="J91" s="36"/>
      <c r="K91" s="36"/>
      <c r="L91" s="36"/>
      <c r="M91" s="25"/>
      <c r="N91" s="25"/>
      <c r="O91" s="25"/>
      <c r="P91" s="25"/>
      <c r="Q91" s="25"/>
      <c r="R91" s="25"/>
      <c r="S91" s="25"/>
      <c r="T91" s="25"/>
      <c r="U91" s="25"/>
      <c r="V91" s="25"/>
    </row>
    <row r="92" spans="1:22" ht="18.75" customHeight="1">
      <c r="A92" s="25"/>
      <c r="B92" s="25"/>
      <c r="C92" s="25"/>
      <c r="D92" s="25"/>
      <c r="E92" s="25"/>
      <c r="F92" s="25"/>
      <c r="G92" s="25"/>
      <c r="H92" s="25"/>
      <c r="I92" s="36"/>
      <c r="J92" s="36"/>
      <c r="K92" s="36"/>
      <c r="L92" s="36"/>
      <c r="M92" s="25"/>
      <c r="N92" s="25"/>
      <c r="O92" s="25"/>
      <c r="P92" s="25"/>
      <c r="Q92" s="25"/>
      <c r="R92" s="25"/>
      <c r="S92" s="25"/>
      <c r="T92" s="25"/>
      <c r="U92" s="25"/>
      <c r="V92" s="25"/>
    </row>
    <row r="93" spans="1:22" ht="18.75" customHeight="1">
      <c r="A93" s="25"/>
      <c r="B93" s="25"/>
      <c r="C93" s="25"/>
      <c r="D93" s="25"/>
      <c r="E93" s="25"/>
      <c r="F93" s="25"/>
      <c r="G93" s="25"/>
      <c r="H93" s="25"/>
      <c r="I93" s="36"/>
      <c r="J93" s="36"/>
      <c r="K93" s="36"/>
      <c r="L93" s="36"/>
      <c r="M93" s="25"/>
      <c r="N93" s="25"/>
      <c r="O93" s="25"/>
      <c r="P93" s="25"/>
      <c r="Q93" s="25"/>
      <c r="R93" s="25"/>
      <c r="S93" s="25"/>
      <c r="T93" s="25"/>
      <c r="U93" s="25"/>
      <c r="V93" s="25"/>
    </row>
    <row r="94" spans="1:22" ht="18.75" customHeight="1">
      <c r="A94" s="25"/>
      <c r="B94" s="25"/>
      <c r="C94" s="25"/>
      <c r="D94" s="25"/>
      <c r="E94" s="25"/>
      <c r="F94" s="25"/>
      <c r="G94" s="25"/>
      <c r="H94" s="25"/>
      <c r="I94" s="36"/>
      <c r="J94" s="36"/>
      <c r="K94" s="36"/>
      <c r="L94" s="36"/>
      <c r="M94" s="25"/>
      <c r="N94" s="25"/>
      <c r="O94" s="25"/>
      <c r="P94" s="25"/>
      <c r="Q94" s="25"/>
      <c r="R94" s="25"/>
      <c r="S94" s="25"/>
      <c r="T94" s="25"/>
      <c r="U94" s="25"/>
      <c r="V94" s="25"/>
    </row>
    <row r="95" spans="1:22" ht="18.75" customHeight="1">
      <c r="A95" s="25"/>
      <c r="B95" s="25"/>
      <c r="C95" s="25"/>
      <c r="D95" s="25"/>
      <c r="E95" s="25"/>
      <c r="F95" s="25"/>
      <c r="G95" s="25"/>
      <c r="H95" s="25"/>
      <c r="I95" s="36"/>
      <c r="J95" s="36"/>
      <c r="K95" s="36"/>
      <c r="L95" s="36"/>
      <c r="M95" s="25"/>
      <c r="N95" s="25"/>
      <c r="O95" s="25"/>
      <c r="P95" s="25"/>
      <c r="Q95" s="25"/>
      <c r="R95" s="25"/>
      <c r="S95" s="25"/>
      <c r="T95" s="25"/>
      <c r="U95" s="25"/>
      <c r="V95" s="25"/>
    </row>
    <row r="96" spans="1:22" ht="18.75" customHeight="1">
      <c r="A96" s="25"/>
      <c r="B96" s="25"/>
      <c r="C96" s="25"/>
      <c r="D96" s="25"/>
      <c r="E96" s="25"/>
      <c r="F96" s="25"/>
      <c r="G96" s="25"/>
      <c r="H96" s="25"/>
      <c r="I96" s="36"/>
      <c r="J96" s="36"/>
      <c r="K96" s="36"/>
      <c r="L96" s="36"/>
      <c r="M96" s="25"/>
      <c r="N96" s="25"/>
      <c r="O96" s="25"/>
      <c r="P96" s="25"/>
      <c r="Q96" s="25"/>
      <c r="R96" s="25"/>
      <c r="S96" s="25"/>
      <c r="T96" s="25"/>
      <c r="U96" s="25"/>
      <c r="V96" s="25"/>
    </row>
    <row r="97" spans="1:22" ht="18.75" customHeight="1">
      <c r="A97" s="25"/>
      <c r="B97" s="25"/>
      <c r="C97" s="25"/>
      <c r="D97" s="25"/>
      <c r="E97" s="25"/>
      <c r="F97" s="25"/>
      <c r="G97" s="25"/>
      <c r="H97" s="25"/>
      <c r="I97" s="36"/>
      <c r="J97" s="36"/>
      <c r="K97" s="36"/>
      <c r="L97" s="36"/>
      <c r="M97" s="25"/>
      <c r="N97" s="25"/>
      <c r="O97" s="25"/>
      <c r="P97" s="25"/>
      <c r="Q97" s="25"/>
      <c r="R97" s="25"/>
      <c r="S97" s="25"/>
      <c r="T97" s="25"/>
      <c r="U97" s="25"/>
      <c r="V97" s="25"/>
    </row>
    <row r="98" spans="1:22" ht="18.75" customHeight="1">
      <c r="A98" s="25"/>
      <c r="B98" s="25"/>
      <c r="C98" s="25"/>
      <c r="D98" s="25"/>
      <c r="E98" s="25"/>
      <c r="F98" s="25"/>
      <c r="G98" s="25"/>
      <c r="H98" s="25"/>
      <c r="I98" s="36"/>
      <c r="J98" s="36"/>
      <c r="K98" s="36"/>
      <c r="L98" s="36"/>
      <c r="M98" s="25"/>
      <c r="N98" s="25"/>
      <c r="O98" s="25"/>
      <c r="P98" s="25"/>
      <c r="Q98" s="25"/>
      <c r="R98" s="25"/>
      <c r="S98" s="25"/>
      <c r="T98" s="25"/>
      <c r="U98" s="25"/>
      <c r="V98" s="25"/>
    </row>
    <row r="99" spans="1:22" ht="18.75" customHeight="1">
      <c r="A99" s="25"/>
      <c r="B99" s="25"/>
      <c r="C99" s="25"/>
      <c r="D99" s="25"/>
      <c r="E99" s="25"/>
      <c r="F99" s="25"/>
      <c r="G99" s="25"/>
      <c r="H99" s="25"/>
      <c r="I99" s="36"/>
      <c r="J99" s="36"/>
      <c r="K99" s="36"/>
      <c r="L99" s="36"/>
      <c r="M99" s="25"/>
      <c r="N99" s="25"/>
      <c r="O99" s="25"/>
      <c r="P99" s="25"/>
      <c r="Q99" s="25"/>
      <c r="R99" s="25"/>
      <c r="S99" s="25"/>
      <c r="T99" s="25"/>
      <c r="U99" s="25"/>
      <c r="V99" s="25"/>
    </row>
    <row r="100" spans="1:22" ht="18.75" customHeight="1">
      <c r="A100" s="25"/>
      <c r="B100" s="25"/>
      <c r="C100" s="25"/>
      <c r="D100" s="25"/>
      <c r="E100" s="25"/>
      <c r="F100" s="25"/>
      <c r="G100" s="25"/>
      <c r="H100" s="25"/>
      <c r="I100" s="36"/>
      <c r="J100" s="36"/>
      <c r="K100" s="36"/>
      <c r="L100" s="36"/>
      <c r="M100" s="25"/>
      <c r="N100" s="25"/>
      <c r="O100" s="25"/>
      <c r="P100" s="25"/>
      <c r="Q100" s="25"/>
      <c r="R100" s="25"/>
      <c r="S100" s="25"/>
      <c r="T100" s="25"/>
      <c r="U100" s="25"/>
      <c r="V100" s="25"/>
    </row>
    <row r="101" spans="1:22" ht="18.75" customHeight="1">
      <c r="A101" s="25"/>
      <c r="B101" s="25"/>
      <c r="C101" s="25"/>
      <c r="D101" s="25"/>
      <c r="E101" s="25"/>
      <c r="F101" s="25"/>
      <c r="G101" s="25"/>
      <c r="H101" s="25"/>
      <c r="I101" s="36"/>
      <c r="J101" s="36"/>
      <c r="K101" s="36"/>
      <c r="L101" s="36"/>
      <c r="M101" s="25"/>
      <c r="N101" s="25"/>
      <c r="O101" s="25"/>
      <c r="P101" s="25"/>
      <c r="Q101" s="25"/>
      <c r="R101" s="25"/>
      <c r="S101" s="25"/>
      <c r="T101" s="25"/>
      <c r="U101" s="25"/>
      <c r="V101" s="25"/>
    </row>
    <row r="102" spans="1:22" ht="18.75" customHeight="1">
      <c r="A102" s="25"/>
      <c r="B102" s="25"/>
      <c r="C102" s="25"/>
      <c r="D102" s="25"/>
      <c r="E102" s="25"/>
      <c r="F102" s="25"/>
      <c r="G102" s="25"/>
      <c r="H102" s="25"/>
      <c r="I102" s="36"/>
      <c r="J102" s="36"/>
      <c r="K102" s="36"/>
      <c r="L102" s="36"/>
      <c r="M102" s="25"/>
      <c r="N102" s="25"/>
      <c r="O102" s="25"/>
      <c r="P102" s="25"/>
      <c r="Q102" s="25"/>
      <c r="R102" s="25"/>
      <c r="S102" s="25"/>
      <c r="T102" s="25"/>
      <c r="U102" s="25"/>
      <c r="V102" s="25"/>
    </row>
    <row r="103" spans="1:22" ht="18.75" customHeight="1">
      <c r="A103" s="25"/>
      <c r="B103" s="25"/>
      <c r="C103" s="25"/>
      <c r="D103" s="25"/>
      <c r="E103" s="25"/>
      <c r="F103" s="25"/>
      <c r="G103" s="25"/>
      <c r="H103" s="25"/>
      <c r="I103" s="36"/>
      <c r="J103" s="36"/>
      <c r="K103" s="36"/>
      <c r="L103" s="36"/>
      <c r="M103" s="25"/>
      <c r="N103" s="25"/>
      <c r="O103" s="25"/>
      <c r="P103" s="25"/>
      <c r="Q103" s="25"/>
      <c r="R103" s="25"/>
      <c r="S103" s="25"/>
      <c r="T103" s="25"/>
      <c r="U103" s="25"/>
      <c r="V103" s="25"/>
    </row>
    <row r="104" spans="1:22" ht="18.75" customHeight="1">
      <c r="A104" s="25"/>
      <c r="B104" s="25"/>
      <c r="C104" s="25"/>
      <c r="D104" s="25"/>
      <c r="E104" s="25"/>
      <c r="F104" s="25"/>
      <c r="G104" s="25"/>
      <c r="H104" s="25"/>
      <c r="I104" s="36"/>
      <c r="J104" s="36"/>
      <c r="K104" s="36"/>
      <c r="L104" s="36"/>
      <c r="M104" s="25"/>
      <c r="N104" s="25"/>
      <c r="O104" s="25"/>
      <c r="P104" s="25"/>
      <c r="Q104" s="25"/>
      <c r="R104" s="25"/>
      <c r="S104" s="25"/>
      <c r="T104" s="25"/>
      <c r="U104" s="25"/>
      <c r="V104" s="25"/>
    </row>
    <row r="105" spans="1:22" ht="18.75" customHeight="1">
      <c r="A105" s="25"/>
      <c r="B105" s="25"/>
      <c r="C105" s="25"/>
      <c r="D105" s="25"/>
      <c r="E105" s="25"/>
      <c r="F105" s="25"/>
      <c r="G105" s="25"/>
      <c r="H105" s="25"/>
      <c r="I105" s="36"/>
      <c r="J105" s="36"/>
      <c r="K105" s="36"/>
      <c r="L105" s="36"/>
      <c r="M105" s="25"/>
      <c r="N105" s="25"/>
      <c r="O105" s="25"/>
      <c r="P105" s="25"/>
      <c r="Q105" s="25"/>
      <c r="R105" s="25"/>
      <c r="S105" s="25"/>
      <c r="T105" s="25"/>
      <c r="U105" s="25"/>
      <c r="V105" s="25"/>
    </row>
    <row r="106" spans="1:22" ht="18.75" customHeight="1">
      <c r="A106" s="25"/>
      <c r="B106" s="25"/>
      <c r="C106" s="25"/>
      <c r="D106" s="25"/>
      <c r="E106" s="25"/>
      <c r="F106" s="25"/>
      <c r="G106" s="25"/>
      <c r="H106" s="25"/>
      <c r="I106" s="36"/>
      <c r="J106" s="36"/>
      <c r="K106" s="36"/>
      <c r="L106" s="36"/>
      <c r="M106" s="25"/>
      <c r="N106" s="25"/>
      <c r="O106" s="25"/>
      <c r="P106" s="25"/>
      <c r="Q106" s="25"/>
      <c r="R106" s="25"/>
      <c r="S106" s="25"/>
      <c r="T106" s="25"/>
      <c r="U106" s="25"/>
      <c r="V106" s="25"/>
    </row>
    <row r="107" spans="1:22" ht="18.75" customHeight="1">
      <c r="A107" s="25"/>
      <c r="B107" s="25"/>
      <c r="C107" s="25"/>
      <c r="D107" s="25"/>
      <c r="E107" s="25"/>
      <c r="F107" s="25"/>
      <c r="G107" s="25"/>
      <c r="H107" s="25"/>
      <c r="I107" s="36"/>
      <c r="J107" s="36"/>
      <c r="K107" s="36"/>
      <c r="L107" s="36"/>
      <c r="M107" s="25"/>
      <c r="N107" s="25"/>
      <c r="O107" s="25"/>
      <c r="P107" s="25"/>
      <c r="Q107" s="25"/>
      <c r="R107" s="25"/>
      <c r="S107" s="25"/>
      <c r="T107" s="25"/>
      <c r="U107" s="25"/>
      <c r="V107" s="25"/>
    </row>
    <row r="108" spans="1:22" ht="18.75" customHeight="1">
      <c r="A108" s="25"/>
      <c r="B108" s="25"/>
      <c r="C108" s="25"/>
      <c r="D108" s="25"/>
      <c r="E108" s="25"/>
      <c r="F108" s="25"/>
      <c r="G108" s="25"/>
      <c r="H108" s="25"/>
      <c r="I108" s="36"/>
      <c r="J108" s="36"/>
      <c r="K108" s="36"/>
      <c r="L108" s="36"/>
      <c r="M108" s="25"/>
      <c r="N108" s="25"/>
      <c r="O108" s="25"/>
      <c r="P108" s="25"/>
      <c r="Q108" s="25"/>
      <c r="R108" s="25"/>
      <c r="S108" s="25"/>
      <c r="T108" s="25"/>
      <c r="U108" s="25"/>
      <c r="V108" s="25"/>
    </row>
    <row r="109" spans="1:22" ht="18.75" customHeight="1">
      <c r="A109" s="25"/>
      <c r="B109" s="25"/>
      <c r="C109" s="25"/>
      <c r="D109" s="25"/>
      <c r="E109" s="25"/>
      <c r="F109" s="25"/>
      <c r="G109" s="25"/>
      <c r="H109" s="25"/>
      <c r="I109" s="36"/>
      <c r="J109" s="36"/>
      <c r="K109" s="36"/>
      <c r="L109" s="36"/>
      <c r="M109" s="25"/>
      <c r="N109" s="25"/>
      <c r="O109" s="25"/>
      <c r="P109" s="25"/>
      <c r="Q109" s="25"/>
      <c r="R109" s="25"/>
      <c r="S109" s="25"/>
      <c r="T109" s="25"/>
      <c r="U109" s="25"/>
      <c r="V109" s="25"/>
    </row>
    <row r="110" spans="1:22" ht="18.75" customHeight="1">
      <c r="A110" s="25"/>
      <c r="B110" s="25"/>
      <c r="C110" s="25"/>
      <c r="D110" s="25"/>
      <c r="E110" s="25"/>
      <c r="F110" s="25"/>
      <c r="G110" s="25"/>
      <c r="H110" s="25"/>
      <c r="I110" s="36"/>
      <c r="J110" s="36"/>
      <c r="K110" s="36"/>
      <c r="L110" s="36"/>
      <c r="M110" s="25"/>
      <c r="N110" s="25"/>
      <c r="O110" s="25"/>
      <c r="P110" s="25"/>
      <c r="Q110" s="25"/>
      <c r="R110" s="25"/>
      <c r="S110" s="25"/>
      <c r="T110" s="25"/>
      <c r="U110" s="25"/>
      <c r="V110" s="25"/>
    </row>
    <row r="111" spans="1:22" ht="18.75" customHeight="1">
      <c r="A111" s="25"/>
      <c r="B111" s="25"/>
      <c r="C111" s="25"/>
      <c r="D111" s="25"/>
      <c r="E111" s="25"/>
      <c r="F111" s="25"/>
      <c r="G111" s="25"/>
      <c r="H111" s="25"/>
      <c r="I111" s="36"/>
      <c r="J111" s="36"/>
      <c r="K111" s="36"/>
      <c r="L111" s="36"/>
      <c r="M111" s="25"/>
      <c r="N111" s="25"/>
      <c r="O111" s="25"/>
      <c r="P111" s="25"/>
      <c r="Q111" s="25"/>
      <c r="R111" s="25"/>
      <c r="S111" s="25"/>
      <c r="T111" s="25"/>
      <c r="U111" s="25"/>
      <c r="V111" s="25"/>
    </row>
    <row r="112" spans="1:22" ht="18.75" customHeight="1">
      <c r="A112" s="25"/>
      <c r="B112" s="25"/>
      <c r="C112" s="25"/>
      <c r="D112" s="25"/>
      <c r="E112" s="25"/>
      <c r="F112" s="25"/>
      <c r="G112" s="25"/>
      <c r="H112" s="25"/>
      <c r="I112" s="36"/>
      <c r="J112" s="36"/>
      <c r="K112" s="36"/>
      <c r="L112" s="36"/>
      <c r="M112" s="25"/>
      <c r="N112" s="25"/>
      <c r="O112" s="25"/>
      <c r="P112" s="25"/>
      <c r="Q112" s="25"/>
      <c r="R112" s="25"/>
      <c r="S112" s="25"/>
      <c r="T112" s="25"/>
      <c r="U112" s="25"/>
      <c r="V112" s="25"/>
    </row>
    <row r="113" spans="1:22" ht="18.75" customHeight="1">
      <c r="A113" s="25"/>
      <c r="B113" s="25"/>
      <c r="C113" s="25"/>
      <c r="D113" s="25"/>
      <c r="E113" s="25"/>
      <c r="F113" s="25"/>
      <c r="G113" s="25"/>
      <c r="H113" s="25"/>
      <c r="I113" s="36"/>
      <c r="J113" s="36"/>
      <c r="K113" s="36"/>
      <c r="L113" s="36"/>
      <c r="M113" s="25"/>
      <c r="N113" s="25"/>
      <c r="O113" s="25"/>
      <c r="P113" s="25"/>
      <c r="Q113" s="25"/>
      <c r="R113" s="25"/>
      <c r="S113" s="25"/>
      <c r="T113" s="25"/>
      <c r="U113" s="25"/>
      <c r="V113" s="25"/>
    </row>
    <row r="114" spans="1:22" ht="18.75" customHeight="1">
      <c r="A114" s="25"/>
      <c r="B114" s="25"/>
      <c r="C114" s="25"/>
      <c r="D114" s="25"/>
      <c r="E114" s="25"/>
      <c r="F114" s="25"/>
      <c r="G114" s="25"/>
      <c r="H114" s="25"/>
      <c r="I114" s="36"/>
      <c r="J114" s="36"/>
      <c r="K114" s="36"/>
      <c r="L114" s="36"/>
      <c r="M114" s="25"/>
      <c r="N114" s="25"/>
      <c r="O114" s="25"/>
      <c r="P114" s="25"/>
      <c r="Q114" s="25"/>
      <c r="R114" s="25"/>
      <c r="S114" s="25"/>
      <c r="T114" s="25"/>
      <c r="U114" s="25"/>
      <c r="V114" s="25"/>
    </row>
    <row r="115" spans="1:22" ht="18.75" customHeight="1">
      <c r="A115" s="25"/>
      <c r="B115" s="25"/>
      <c r="C115" s="25"/>
      <c r="D115" s="25"/>
      <c r="E115" s="25"/>
      <c r="F115" s="25"/>
      <c r="G115" s="25"/>
      <c r="H115" s="25"/>
      <c r="I115" s="36"/>
      <c r="J115" s="36"/>
      <c r="K115" s="36"/>
      <c r="L115" s="36"/>
      <c r="M115" s="25"/>
      <c r="N115" s="25"/>
      <c r="O115" s="25"/>
      <c r="P115" s="25"/>
      <c r="Q115" s="25"/>
      <c r="R115" s="25"/>
      <c r="S115" s="25"/>
      <c r="T115" s="25"/>
      <c r="U115" s="25"/>
      <c r="V115" s="25"/>
    </row>
    <row r="116" spans="1:22" ht="18.75" customHeight="1">
      <c r="A116" s="25"/>
      <c r="B116" s="25"/>
      <c r="C116" s="25"/>
      <c r="D116" s="25"/>
      <c r="E116" s="25"/>
      <c r="F116" s="25"/>
      <c r="G116" s="25"/>
      <c r="H116" s="25"/>
      <c r="I116" s="36"/>
      <c r="J116" s="36"/>
      <c r="K116" s="36"/>
      <c r="L116" s="36"/>
      <c r="M116" s="25"/>
      <c r="N116" s="25"/>
      <c r="O116" s="25"/>
      <c r="P116" s="25"/>
      <c r="Q116" s="25"/>
      <c r="R116" s="25"/>
      <c r="S116" s="25"/>
      <c r="T116" s="25"/>
      <c r="U116" s="25"/>
      <c r="V116" s="25"/>
    </row>
    <row r="117" spans="1:22" ht="18.75" customHeight="1">
      <c r="A117" s="25"/>
      <c r="B117" s="25"/>
      <c r="C117" s="25"/>
      <c r="D117" s="25"/>
      <c r="E117" s="25"/>
      <c r="F117" s="25"/>
      <c r="G117" s="25"/>
      <c r="H117" s="25"/>
      <c r="I117" s="36"/>
      <c r="J117" s="36"/>
      <c r="K117" s="36"/>
      <c r="L117" s="36"/>
      <c r="M117" s="25"/>
      <c r="N117" s="25"/>
      <c r="O117" s="25"/>
      <c r="P117" s="25"/>
      <c r="Q117" s="25"/>
      <c r="R117" s="25"/>
      <c r="S117" s="25"/>
      <c r="T117" s="25"/>
      <c r="U117" s="25"/>
      <c r="V117" s="25"/>
    </row>
    <row r="118" spans="1:22" ht="18.75" customHeight="1">
      <c r="A118" s="25"/>
      <c r="B118" s="25"/>
      <c r="C118" s="25"/>
      <c r="D118" s="25"/>
      <c r="E118" s="25"/>
      <c r="F118" s="25"/>
      <c r="G118" s="25"/>
      <c r="H118" s="25"/>
      <c r="I118" s="36"/>
      <c r="J118" s="36"/>
      <c r="K118" s="36"/>
      <c r="L118" s="36"/>
      <c r="M118" s="25"/>
      <c r="N118" s="25"/>
      <c r="O118" s="25"/>
      <c r="P118" s="25"/>
      <c r="Q118" s="25"/>
      <c r="R118" s="25"/>
      <c r="S118" s="25"/>
      <c r="T118" s="25"/>
      <c r="U118" s="25"/>
      <c r="V118" s="25"/>
    </row>
    <row r="119" spans="1:22" ht="18.75" customHeight="1">
      <c r="A119" s="25"/>
      <c r="B119" s="25"/>
      <c r="C119" s="25"/>
      <c r="D119" s="25"/>
      <c r="E119" s="25"/>
      <c r="F119" s="25"/>
      <c r="G119" s="25"/>
      <c r="H119" s="25"/>
      <c r="I119" s="36"/>
      <c r="J119" s="36"/>
      <c r="K119" s="36"/>
      <c r="L119" s="36"/>
      <c r="M119" s="25"/>
      <c r="N119" s="25"/>
      <c r="O119" s="25"/>
      <c r="P119" s="25"/>
      <c r="Q119" s="25"/>
      <c r="R119" s="25"/>
      <c r="S119" s="25"/>
      <c r="T119" s="25"/>
      <c r="U119" s="25"/>
      <c r="V119" s="25"/>
    </row>
    <row r="120" spans="1:22" ht="18.75" customHeight="1">
      <c r="A120" s="25"/>
      <c r="B120" s="25"/>
      <c r="C120" s="25"/>
      <c r="D120" s="25"/>
      <c r="E120" s="25"/>
      <c r="F120" s="25"/>
      <c r="G120" s="25"/>
      <c r="H120" s="25"/>
      <c r="I120" s="36"/>
      <c r="J120" s="36"/>
      <c r="K120" s="36"/>
      <c r="L120" s="36"/>
      <c r="M120" s="25"/>
      <c r="N120" s="25"/>
      <c r="O120" s="25"/>
      <c r="P120" s="25"/>
      <c r="Q120" s="25"/>
      <c r="R120" s="25"/>
      <c r="S120" s="25"/>
      <c r="T120" s="25"/>
      <c r="U120" s="25"/>
      <c r="V120" s="25"/>
    </row>
    <row r="121" spans="1:22" ht="18.75" customHeight="1">
      <c r="A121" s="25"/>
      <c r="B121" s="25"/>
      <c r="C121" s="25"/>
      <c r="D121" s="25"/>
      <c r="E121" s="25"/>
      <c r="F121" s="25"/>
      <c r="G121" s="25"/>
      <c r="H121" s="25"/>
      <c r="I121" s="36"/>
      <c r="J121" s="36"/>
      <c r="K121" s="36"/>
      <c r="L121" s="36"/>
      <c r="M121" s="25"/>
      <c r="N121" s="25"/>
      <c r="O121" s="25"/>
      <c r="P121" s="25"/>
      <c r="Q121" s="25"/>
      <c r="R121" s="25"/>
      <c r="S121" s="25"/>
      <c r="T121" s="25"/>
      <c r="U121" s="25"/>
      <c r="V121" s="25"/>
    </row>
    <row r="122" spans="1:22" ht="18.75" customHeight="1">
      <c r="A122" s="25"/>
      <c r="B122" s="25"/>
      <c r="C122" s="25"/>
      <c r="D122" s="25"/>
      <c r="E122" s="25"/>
      <c r="F122" s="25"/>
      <c r="G122" s="25"/>
      <c r="H122" s="25"/>
      <c r="I122" s="36"/>
      <c r="J122" s="36"/>
      <c r="K122" s="36"/>
      <c r="L122" s="36"/>
      <c r="M122" s="25"/>
      <c r="N122" s="25"/>
      <c r="O122" s="25"/>
      <c r="P122" s="25"/>
      <c r="Q122" s="25"/>
      <c r="R122" s="25"/>
      <c r="S122" s="25"/>
      <c r="T122" s="25"/>
      <c r="U122" s="25"/>
      <c r="V122" s="25"/>
    </row>
    <row r="123" spans="1:22" ht="18.75" customHeight="1">
      <c r="A123" s="25"/>
      <c r="B123" s="25"/>
      <c r="C123" s="25"/>
      <c r="D123" s="25"/>
      <c r="E123" s="25"/>
      <c r="F123" s="25"/>
      <c r="G123" s="25"/>
      <c r="H123" s="25"/>
      <c r="I123" s="36"/>
      <c r="J123" s="36"/>
      <c r="K123" s="36"/>
      <c r="L123" s="36"/>
      <c r="M123" s="25"/>
      <c r="N123" s="25"/>
      <c r="O123" s="25"/>
      <c r="P123" s="25"/>
      <c r="Q123" s="25"/>
      <c r="R123" s="25"/>
      <c r="S123" s="25"/>
      <c r="T123" s="25"/>
      <c r="U123" s="25"/>
      <c r="V123" s="25"/>
    </row>
    <row r="124" spans="1:22" ht="18.75" customHeight="1">
      <c r="A124" s="25"/>
      <c r="B124" s="25"/>
      <c r="C124" s="25"/>
      <c r="D124" s="25"/>
      <c r="E124" s="25"/>
      <c r="F124" s="25"/>
      <c r="G124" s="25"/>
      <c r="H124" s="25"/>
      <c r="I124" s="36"/>
      <c r="J124" s="36"/>
      <c r="K124" s="36"/>
      <c r="L124" s="36"/>
      <c r="M124" s="25"/>
      <c r="N124" s="25"/>
      <c r="O124" s="25"/>
      <c r="P124" s="25"/>
      <c r="Q124" s="25"/>
      <c r="R124" s="25"/>
      <c r="S124" s="25"/>
      <c r="T124" s="25"/>
      <c r="U124" s="25"/>
      <c r="V124" s="25"/>
    </row>
    <row r="125" spans="1:22" ht="18.75" customHeight="1">
      <c r="A125" s="25"/>
      <c r="B125" s="25"/>
      <c r="C125" s="25"/>
      <c r="D125" s="25"/>
      <c r="E125" s="25"/>
      <c r="F125" s="25"/>
      <c r="G125" s="25"/>
      <c r="H125" s="25"/>
      <c r="I125" s="36"/>
      <c r="J125" s="36"/>
      <c r="K125" s="36"/>
      <c r="L125" s="36"/>
      <c r="M125" s="25"/>
      <c r="N125" s="25"/>
      <c r="O125" s="25"/>
      <c r="P125" s="25"/>
      <c r="Q125" s="25"/>
      <c r="R125" s="25"/>
      <c r="S125" s="25"/>
      <c r="T125" s="25"/>
      <c r="U125" s="25"/>
      <c r="V125" s="25"/>
    </row>
    <row r="126" spans="1:22" ht="18.75" customHeight="1">
      <c r="A126" s="25"/>
      <c r="B126" s="25"/>
      <c r="C126" s="25"/>
      <c r="D126" s="25"/>
      <c r="E126" s="25"/>
      <c r="F126" s="25"/>
      <c r="G126" s="25"/>
      <c r="H126" s="25"/>
      <c r="I126" s="36"/>
      <c r="J126" s="36"/>
      <c r="K126" s="36"/>
      <c r="L126" s="36"/>
      <c r="M126" s="25"/>
      <c r="N126" s="25"/>
      <c r="O126" s="25"/>
      <c r="P126" s="25"/>
      <c r="Q126" s="25"/>
      <c r="R126" s="25"/>
      <c r="S126" s="25"/>
      <c r="T126" s="25"/>
      <c r="U126" s="25"/>
      <c r="V126" s="25"/>
    </row>
    <row r="127" spans="1:22" ht="18.75" customHeight="1">
      <c r="A127" s="25"/>
      <c r="B127" s="25"/>
      <c r="C127" s="25"/>
      <c r="D127" s="25"/>
      <c r="E127" s="25"/>
      <c r="F127" s="25"/>
      <c r="G127" s="25"/>
      <c r="H127" s="25"/>
      <c r="I127" s="36"/>
      <c r="J127" s="36"/>
      <c r="K127" s="36"/>
      <c r="L127" s="36"/>
      <c r="M127" s="25"/>
      <c r="N127" s="25"/>
      <c r="O127" s="25"/>
      <c r="P127" s="25"/>
      <c r="Q127" s="25"/>
      <c r="R127" s="25"/>
      <c r="S127" s="25"/>
      <c r="T127" s="25"/>
      <c r="U127" s="25"/>
      <c r="V127" s="25"/>
    </row>
    <row r="128" spans="1:22" ht="18.75" customHeight="1">
      <c r="A128" s="25"/>
      <c r="B128" s="25"/>
      <c r="C128" s="25"/>
      <c r="D128" s="25"/>
      <c r="E128" s="25"/>
      <c r="F128" s="25"/>
      <c r="G128" s="25"/>
      <c r="H128" s="25"/>
      <c r="I128" s="36"/>
      <c r="J128" s="36"/>
      <c r="K128" s="36"/>
      <c r="L128" s="36"/>
      <c r="M128" s="25"/>
      <c r="N128" s="25"/>
      <c r="O128" s="25"/>
      <c r="P128" s="25"/>
      <c r="Q128" s="25"/>
      <c r="R128" s="25"/>
      <c r="S128" s="25"/>
      <c r="T128" s="25"/>
      <c r="U128" s="25"/>
      <c r="V128" s="25"/>
    </row>
    <row r="129" spans="1:22" ht="18.75" customHeight="1">
      <c r="A129" s="25"/>
      <c r="B129" s="25"/>
      <c r="C129" s="25"/>
      <c r="D129" s="25"/>
      <c r="E129" s="25"/>
      <c r="F129" s="25"/>
      <c r="G129" s="25"/>
      <c r="H129" s="25"/>
      <c r="I129" s="36"/>
      <c r="J129" s="36"/>
      <c r="K129" s="36"/>
      <c r="L129" s="36"/>
      <c r="M129" s="25"/>
      <c r="N129" s="25"/>
      <c r="O129" s="25"/>
      <c r="P129" s="25"/>
      <c r="Q129" s="25"/>
      <c r="R129" s="25"/>
      <c r="S129" s="25"/>
      <c r="T129" s="25"/>
      <c r="U129" s="25"/>
      <c r="V129" s="25"/>
    </row>
    <row r="130" spans="1:22" ht="18.75" customHeight="1">
      <c r="A130" s="25"/>
      <c r="B130" s="25"/>
      <c r="C130" s="25"/>
      <c r="D130" s="25"/>
      <c r="E130" s="25"/>
      <c r="F130" s="25"/>
      <c r="G130" s="25"/>
      <c r="H130" s="25"/>
      <c r="I130" s="36"/>
      <c r="J130" s="36"/>
      <c r="K130" s="36"/>
      <c r="L130" s="36"/>
      <c r="M130" s="25"/>
      <c r="N130" s="25"/>
      <c r="O130" s="25"/>
      <c r="P130" s="25"/>
      <c r="Q130" s="25"/>
      <c r="R130" s="25"/>
      <c r="S130" s="25"/>
      <c r="T130" s="25"/>
      <c r="U130" s="25"/>
      <c r="V130" s="25"/>
    </row>
    <row r="131" spans="1:22" ht="18.75" customHeight="1">
      <c r="A131" s="25"/>
      <c r="B131" s="25"/>
      <c r="C131" s="25"/>
      <c r="D131" s="25"/>
      <c r="E131" s="25"/>
      <c r="F131" s="25"/>
      <c r="G131" s="25"/>
      <c r="H131" s="25"/>
      <c r="I131" s="36"/>
      <c r="J131" s="36"/>
      <c r="K131" s="36"/>
      <c r="L131" s="36"/>
      <c r="M131" s="25"/>
      <c r="N131" s="25"/>
      <c r="O131" s="25"/>
      <c r="P131" s="25"/>
      <c r="Q131" s="25"/>
      <c r="R131" s="25"/>
      <c r="S131" s="25"/>
      <c r="T131" s="25"/>
      <c r="U131" s="25"/>
      <c r="V131" s="25"/>
    </row>
    <row r="132" spans="1:22" ht="18.75" customHeight="1">
      <c r="A132" s="25"/>
      <c r="B132" s="25"/>
      <c r="C132" s="25"/>
      <c r="D132" s="25"/>
      <c r="E132" s="25"/>
      <c r="F132" s="25"/>
      <c r="G132" s="25"/>
      <c r="H132" s="25"/>
      <c r="I132" s="36"/>
      <c r="J132" s="36"/>
      <c r="K132" s="36"/>
      <c r="L132" s="36"/>
      <c r="M132" s="25"/>
      <c r="N132" s="25"/>
      <c r="O132" s="25"/>
      <c r="P132" s="25"/>
      <c r="Q132" s="25"/>
      <c r="R132" s="25"/>
      <c r="S132" s="25"/>
      <c r="T132" s="25"/>
      <c r="U132" s="25"/>
      <c r="V132" s="25"/>
    </row>
    <row r="133" spans="1:22" ht="18.75" customHeight="1">
      <c r="A133" s="25"/>
      <c r="B133" s="25"/>
      <c r="C133" s="25"/>
      <c r="D133" s="25"/>
      <c r="E133" s="25"/>
      <c r="F133" s="25"/>
      <c r="G133" s="25"/>
      <c r="H133" s="25"/>
      <c r="I133" s="36"/>
      <c r="J133" s="36"/>
      <c r="K133" s="36"/>
      <c r="L133" s="36"/>
      <c r="M133" s="25"/>
      <c r="N133" s="25"/>
      <c r="O133" s="25"/>
      <c r="P133" s="25"/>
      <c r="Q133" s="25"/>
      <c r="R133" s="25"/>
      <c r="S133" s="25"/>
      <c r="T133" s="25"/>
      <c r="U133" s="25"/>
      <c r="V133" s="25"/>
    </row>
    <row r="134" spans="1:22" ht="18.75" customHeight="1">
      <c r="A134" s="25"/>
      <c r="B134" s="25"/>
      <c r="C134" s="25"/>
      <c r="D134" s="25"/>
      <c r="E134" s="25"/>
      <c r="F134" s="25"/>
      <c r="G134" s="25"/>
      <c r="H134" s="25"/>
      <c r="I134" s="36"/>
      <c r="J134" s="36"/>
      <c r="K134" s="36"/>
      <c r="L134" s="36"/>
      <c r="M134" s="25"/>
      <c r="N134" s="25"/>
      <c r="O134" s="25"/>
      <c r="P134" s="25"/>
      <c r="Q134" s="25"/>
      <c r="R134" s="25"/>
      <c r="S134" s="25"/>
      <c r="T134" s="25"/>
      <c r="U134" s="25"/>
      <c r="V134" s="25"/>
    </row>
    <row r="135" spans="1:22" ht="18.75" customHeight="1">
      <c r="A135" s="25"/>
      <c r="B135" s="25"/>
      <c r="C135" s="25"/>
      <c r="D135" s="25"/>
      <c r="E135" s="25"/>
      <c r="F135" s="25"/>
      <c r="G135" s="25"/>
      <c r="H135" s="25"/>
      <c r="I135" s="36"/>
      <c r="J135" s="36"/>
      <c r="K135" s="36"/>
      <c r="L135" s="36"/>
      <c r="M135" s="25"/>
      <c r="N135" s="25"/>
      <c r="O135" s="25"/>
      <c r="P135" s="25"/>
      <c r="Q135" s="25"/>
      <c r="R135" s="25"/>
      <c r="S135" s="25"/>
      <c r="T135" s="25"/>
      <c r="U135" s="25"/>
      <c r="V135" s="25"/>
    </row>
    <row r="136" spans="1:22" ht="18.75" customHeight="1">
      <c r="A136" s="25"/>
      <c r="B136" s="25"/>
      <c r="C136" s="25"/>
      <c r="D136" s="25"/>
      <c r="E136" s="25"/>
      <c r="F136" s="25"/>
      <c r="G136" s="25"/>
      <c r="H136" s="25"/>
      <c r="I136" s="36"/>
      <c r="J136" s="36"/>
      <c r="K136" s="36"/>
      <c r="L136" s="36"/>
      <c r="M136" s="25"/>
      <c r="N136" s="25"/>
      <c r="O136" s="25"/>
      <c r="P136" s="25"/>
      <c r="Q136" s="25"/>
      <c r="R136" s="25"/>
      <c r="S136" s="25"/>
      <c r="T136" s="25"/>
      <c r="U136" s="25"/>
      <c r="V136" s="25"/>
    </row>
    <row r="137" spans="1:22" ht="18.75" customHeight="1">
      <c r="A137" s="25"/>
      <c r="B137" s="25"/>
      <c r="C137" s="25"/>
      <c r="D137" s="25"/>
      <c r="E137" s="25"/>
      <c r="F137" s="25"/>
      <c r="G137" s="25"/>
      <c r="H137" s="25"/>
      <c r="I137" s="36"/>
      <c r="J137" s="36"/>
      <c r="K137" s="36"/>
      <c r="L137" s="36"/>
      <c r="M137" s="25"/>
      <c r="N137" s="25"/>
      <c r="O137" s="25"/>
      <c r="P137" s="25"/>
      <c r="Q137" s="25"/>
      <c r="R137" s="25"/>
      <c r="S137" s="25"/>
      <c r="T137" s="25"/>
      <c r="U137" s="25"/>
      <c r="V137" s="25"/>
    </row>
    <row r="138" spans="1:22" ht="18.75" customHeight="1">
      <c r="A138" s="25"/>
      <c r="B138" s="25"/>
      <c r="C138" s="25"/>
      <c r="D138" s="25"/>
      <c r="E138" s="25"/>
      <c r="F138" s="25"/>
      <c r="G138" s="25"/>
      <c r="H138" s="25"/>
      <c r="I138" s="36"/>
      <c r="J138" s="36"/>
      <c r="K138" s="36"/>
      <c r="L138" s="36"/>
      <c r="M138" s="25"/>
      <c r="N138" s="25"/>
      <c r="O138" s="25"/>
      <c r="P138" s="25"/>
      <c r="Q138" s="25"/>
      <c r="R138" s="25"/>
      <c r="S138" s="25"/>
      <c r="T138" s="25"/>
      <c r="U138" s="25"/>
      <c r="V138" s="25"/>
    </row>
    <row r="139" spans="1:22" ht="18.75" customHeight="1">
      <c r="A139" s="25"/>
      <c r="B139" s="25"/>
      <c r="C139" s="25"/>
      <c r="D139" s="25"/>
      <c r="E139" s="25"/>
      <c r="F139" s="25"/>
      <c r="G139" s="25"/>
      <c r="H139" s="25"/>
      <c r="I139" s="36"/>
      <c r="J139" s="36"/>
      <c r="K139" s="36"/>
      <c r="L139" s="36"/>
      <c r="M139" s="25"/>
      <c r="N139" s="25"/>
      <c r="O139" s="25"/>
      <c r="P139" s="25"/>
      <c r="Q139" s="25"/>
      <c r="R139" s="25"/>
      <c r="S139" s="25"/>
      <c r="T139" s="25"/>
      <c r="U139" s="25"/>
      <c r="V139" s="25"/>
    </row>
    <row r="140" spans="1:22" ht="18.75" customHeight="1">
      <c r="A140" s="25"/>
      <c r="B140" s="25"/>
      <c r="C140" s="25"/>
      <c r="D140" s="25"/>
      <c r="E140" s="25"/>
      <c r="F140" s="25"/>
      <c r="G140" s="25"/>
      <c r="H140" s="25"/>
      <c r="I140" s="36"/>
      <c r="J140" s="36"/>
      <c r="K140" s="36"/>
      <c r="L140" s="36"/>
      <c r="M140" s="25"/>
      <c r="N140" s="25"/>
      <c r="O140" s="25"/>
      <c r="P140" s="25"/>
      <c r="Q140" s="25"/>
      <c r="R140" s="25"/>
      <c r="S140" s="25"/>
      <c r="T140" s="25"/>
      <c r="U140" s="25"/>
      <c r="V140" s="25"/>
    </row>
    <row r="141" spans="1:22" ht="18.75" customHeight="1">
      <c r="A141" s="25"/>
      <c r="B141" s="25"/>
      <c r="C141" s="25"/>
      <c r="D141" s="25"/>
      <c r="E141" s="25"/>
      <c r="F141" s="25"/>
      <c r="G141" s="25"/>
      <c r="H141" s="25"/>
      <c r="I141" s="36"/>
      <c r="J141" s="36"/>
      <c r="K141" s="36"/>
      <c r="L141" s="36"/>
      <c r="M141" s="25"/>
      <c r="N141" s="25"/>
      <c r="O141" s="25"/>
      <c r="P141" s="25"/>
      <c r="Q141" s="25"/>
      <c r="R141" s="25"/>
      <c r="S141" s="25"/>
      <c r="T141" s="25"/>
      <c r="U141" s="25"/>
      <c r="V141" s="25"/>
    </row>
    <row r="142" spans="1:22" ht="18.75" customHeight="1">
      <c r="A142" s="25"/>
      <c r="B142" s="25"/>
      <c r="C142" s="25"/>
      <c r="D142" s="25"/>
      <c r="E142" s="25"/>
      <c r="F142" s="25"/>
      <c r="G142" s="25"/>
      <c r="H142" s="25"/>
      <c r="I142" s="36"/>
      <c r="J142" s="36"/>
      <c r="K142" s="36"/>
      <c r="L142" s="36"/>
      <c r="M142" s="25"/>
      <c r="N142" s="25"/>
      <c r="O142" s="25"/>
      <c r="P142" s="25"/>
      <c r="Q142" s="25"/>
      <c r="R142" s="25"/>
      <c r="S142" s="25"/>
      <c r="T142" s="25"/>
      <c r="U142" s="25"/>
      <c r="V142" s="25"/>
    </row>
    <row r="143" spans="1:22" ht="18.75" customHeight="1">
      <c r="A143" s="25"/>
      <c r="B143" s="25"/>
      <c r="C143" s="25"/>
      <c r="D143" s="25"/>
      <c r="E143" s="25"/>
      <c r="F143" s="25"/>
      <c r="G143" s="25"/>
      <c r="H143" s="25"/>
      <c r="I143" s="36"/>
      <c r="J143" s="36"/>
      <c r="K143" s="36"/>
      <c r="L143" s="36"/>
      <c r="M143" s="25"/>
      <c r="N143" s="25"/>
      <c r="O143" s="25"/>
      <c r="P143" s="25"/>
      <c r="Q143" s="25"/>
      <c r="R143" s="25"/>
      <c r="S143" s="25"/>
      <c r="T143" s="25"/>
      <c r="U143" s="25"/>
      <c r="V143" s="25"/>
    </row>
    <row r="144" spans="1:22" ht="18.75" customHeight="1">
      <c r="A144" s="25"/>
      <c r="B144" s="25"/>
      <c r="C144" s="25"/>
      <c r="D144" s="25"/>
      <c r="E144" s="25"/>
      <c r="F144" s="25"/>
      <c r="G144" s="25"/>
      <c r="H144" s="25"/>
      <c r="I144" s="36"/>
      <c r="J144" s="36"/>
      <c r="K144" s="36"/>
      <c r="L144" s="36"/>
      <c r="M144" s="25"/>
      <c r="N144" s="25"/>
      <c r="O144" s="25"/>
      <c r="P144" s="25"/>
      <c r="Q144" s="25"/>
      <c r="R144" s="25"/>
      <c r="S144" s="25"/>
      <c r="T144" s="25"/>
      <c r="U144" s="25"/>
      <c r="V144" s="25"/>
    </row>
    <row r="145" spans="1:22" ht="18.75" customHeight="1">
      <c r="A145" s="25"/>
      <c r="B145" s="25"/>
      <c r="C145" s="25"/>
      <c r="D145" s="25"/>
      <c r="E145" s="25"/>
      <c r="F145" s="25"/>
      <c r="G145" s="25"/>
      <c r="H145" s="25"/>
      <c r="I145" s="36"/>
      <c r="J145" s="36"/>
      <c r="K145" s="36"/>
      <c r="L145" s="36"/>
      <c r="M145" s="25"/>
      <c r="N145" s="25"/>
      <c r="O145" s="25"/>
      <c r="P145" s="25"/>
      <c r="Q145" s="25"/>
      <c r="R145" s="25"/>
      <c r="S145" s="25"/>
      <c r="T145" s="25"/>
      <c r="U145" s="25"/>
      <c r="V145" s="25"/>
    </row>
    <row r="146" spans="1:22" ht="18.75" customHeight="1">
      <c r="A146" s="25"/>
      <c r="B146" s="25"/>
      <c r="C146" s="25"/>
      <c r="D146" s="25"/>
      <c r="E146" s="25"/>
      <c r="F146" s="25"/>
      <c r="G146" s="25"/>
      <c r="H146" s="25"/>
      <c r="I146" s="36"/>
      <c r="J146" s="36"/>
      <c r="K146" s="36"/>
      <c r="L146" s="36"/>
      <c r="M146" s="25"/>
      <c r="N146" s="25"/>
      <c r="O146" s="25"/>
      <c r="P146" s="25"/>
      <c r="Q146" s="25"/>
      <c r="R146" s="25"/>
      <c r="S146" s="25"/>
      <c r="T146" s="25"/>
      <c r="U146" s="25"/>
      <c r="V146" s="25"/>
    </row>
    <row r="147" spans="1:22" ht="18.75" customHeight="1">
      <c r="A147" s="25"/>
      <c r="B147" s="25"/>
      <c r="C147" s="25"/>
      <c r="D147" s="25"/>
      <c r="E147" s="25"/>
      <c r="F147" s="25"/>
      <c r="G147" s="25"/>
      <c r="H147" s="25"/>
      <c r="I147" s="36"/>
      <c r="J147" s="36"/>
      <c r="K147" s="36"/>
      <c r="L147" s="36"/>
      <c r="M147" s="25"/>
      <c r="N147" s="25"/>
      <c r="O147" s="25"/>
      <c r="P147" s="25"/>
      <c r="Q147" s="25"/>
      <c r="R147" s="25"/>
      <c r="S147" s="25"/>
      <c r="T147" s="25"/>
      <c r="U147" s="25"/>
      <c r="V147" s="25"/>
    </row>
    <row r="148" spans="1:22" ht="18.75" customHeight="1">
      <c r="A148" s="25"/>
      <c r="B148" s="25"/>
      <c r="C148" s="25"/>
      <c r="D148" s="25"/>
      <c r="E148" s="25"/>
      <c r="F148" s="25"/>
      <c r="G148" s="25"/>
      <c r="H148" s="25"/>
      <c r="I148" s="36"/>
      <c r="J148" s="36"/>
      <c r="K148" s="36"/>
      <c r="L148" s="36"/>
      <c r="M148" s="25"/>
      <c r="N148" s="25"/>
      <c r="O148" s="25"/>
      <c r="P148" s="25"/>
      <c r="Q148" s="25"/>
      <c r="R148" s="25"/>
      <c r="S148" s="25"/>
      <c r="T148" s="25"/>
      <c r="U148" s="25"/>
      <c r="V148" s="25"/>
    </row>
    <row r="149" spans="1:22" ht="18.75" customHeight="1">
      <c r="A149" s="25"/>
      <c r="B149" s="25"/>
      <c r="C149" s="25"/>
      <c r="D149" s="25"/>
      <c r="E149" s="25"/>
      <c r="F149" s="25"/>
      <c r="G149" s="25"/>
      <c r="H149" s="25"/>
      <c r="I149" s="36"/>
      <c r="J149" s="36"/>
      <c r="K149" s="36"/>
      <c r="L149" s="36"/>
      <c r="M149" s="25"/>
      <c r="N149" s="25"/>
      <c r="O149" s="25"/>
      <c r="P149" s="25"/>
      <c r="Q149" s="25"/>
      <c r="R149" s="25"/>
      <c r="S149" s="25"/>
      <c r="T149" s="25"/>
      <c r="U149" s="25"/>
      <c r="V149" s="25"/>
    </row>
    <row r="150" spans="1:22" ht="18.75" customHeight="1">
      <c r="A150" s="25"/>
      <c r="B150" s="25"/>
      <c r="C150" s="25"/>
      <c r="D150" s="25"/>
      <c r="E150" s="25"/>
      <c r="F150" s="25"/>
      <c r="G150" s="25"/>
      <c r="H150" s="25"/>
      <c r="I150" s="36"/>
      <c r="J150" s="36"/>
      <c r="K150" s="36"/>
      <c r="L150" s="36"/>
      <c r="M150" s="25"/>
      <c r="N150" s="25"/>
      <c r="O150" s="25"/>
      <c r="P150" s="25"/>
      <c r="Q150" s="25"/>
      <c r="R150" s="25"/>
      <c r="S150" s="25"/>
      <c r="T150" s="25"/>
      <c r="U150" s="25"/>
      <c r="V150" s="25"/>
    </row>
    <row r="151" spans="1:22" ht="18.75" customHeight="1">
      <c r="A151" s="25"/>
      <c r="B151" s="25"/>
      <c r="C151" s="25"/>
      <c r="D151" s="25"/>
      <c r="E151" s="25"/>
      <c r="F151" s="25"/>
      <c r="G151" s="25"/>
      <c r="H151" s="25"/>
      <c r="I151" s="36"/>
      <c r="J151" s="36"/>
      <c r="K151" s="36"/>
      <c r="L151" s="36"/>
      <c r="M151" s="25"/>
      <c r="N151" s="25"/>
      <c r="O151" s="25"/>
      <c r="P151" s="25"/>
      <c r="Q151" s="25"/>
      <c r="R151" s="25"/>
      <c r="S151" s="25"/>
      <c r="T151" s="25"/>
      <c r="U151" s="25"/>
      <c r="V151" s="25"/>
    </row>
    <row r="152" spans="1:22" ht="18.75" customHeight="1">
      <c r="A152" s="25"/>
      <c r="B152" s="25"/>
      <c r="C152" s="25"/>
      <c r="D152" s="25"/>
      <c r="E152" s="25"/>
      <c r="F152" s="25"/>
      <c r="G152" s="25"/>
      <c r="H152" s="25"/>
      <c r="I152" s="36"/>
      <c r="J152" s="36"/>
      <c r="K152" s="36"/>
      <c r="L152" s="36"/>
      <c r="M152" s="25"/>
      <c r="N152" s="25"/>
      <c r="O152" s="25"/>
      <c r="P152" s="25"/>
      <c r="Q152" s="25"/>
      <c r="R152" s="25"/>
      <c r="S152" s="25"/>
      <c r="T152" s="25"/>
      <c r="U152" s="25"/>
      <c r="V152" s="25"/>
    </row>
    <row r="153" spans="1:22" ht="18.75" customHeight="1">
      <c r="A153" s="25"/>
      <c r="B153" s="25"/>
      <c r="C153" s="25"/>
      <c r="D153" s="25"/>
      <c r="E153" s="25"/>
      <c r="F153" s="25"/>
      <c r="G153" s="25"/>
      <c r="H153" s="25"/>
      <c r="I153" s="36"/>
      <c r="J153" s="36"/>
      <c r="K153" s="36"/>
      <c r="L153" s="36"/>
      <c r="M153" s="25"/>
      <c r="N153" s="25"/>
      <c r="O153" s="25"/>
      <c r="P153" s="25"/>
      <c r="Q153" s="25"/>
      <c r="R153" s="25"/>
      <c r="S153" s="25"/>
      <c r="T153" s="25"/>
      <c r="U153" s="25"/>
      <c r="V153" s="25"/>
    </row>
    <row r="154" spans="1:22" ht="18.75" customHeight="1">
      <c r="A154" s="25"/>
      <c r="B154" s="25"/>
      <c r="C154" s="25"/>
      <c r="D154" s="25"/>
      <c r="E154" s="25"/>
      <c r="F154" s="25"/>
      <c r="G154" s="25"/>
      <c r="H154" s="25"/>
      <c r="I154" s="36"/>
      <c r="J154" s="36"/>
      <c r="K154" s="36"/>
      <c r="L154" s="36"/>
      <c r="M154" s="25"/>
      <c r="N154" s="25"/>
      <c r="O154" s="25"/>
      <c r="P154" s="25"/>
      <c r="Q154" s="25"/>
      <c r="R154" s="25"/>
      <c r="S154" s="25"/>
      <c r="T154" s="25"/>
      <c r="U154" s="25"/>
      <c r="V154" s="25"/>
    </row>
    <row r="155" spans="1:22" ht="18.75" customHeight="1">
      <c r="A155" s="25"/>
      <c r="B155" s="25"/>
      <c r="C155" s="25"/>
      <c r="D155" s="25"/>
      <c r="E155" s="25"/>
      <c r="F155" s="25"/>
      <c r="G155" s="25"/>
      <c r="H155" s="25"/>
      <c r="I155" s="36"/>
      <c r="J155" s="36"/>
      <c r="K155" s="36"/>
      <c r="L155" s="36"/>
      <c r="M155" s="25"/>
      <c r="N155" s="25"/>
      <c r="O155" s="25"/>
      <c r="P155" s="25"/>
      <c r="Q155" s="25"/>
      <c r="R155" s="25"/>
      <c r="S155" s="25"/>
      <c r="T155" s="25"/>
      <c r="U155" s="25"/>
      <c r="V155" s="25"/>
    </row>
    <row r="156" spans="1:22" ht="18.75" customHeight="1">
      <c r="A156" s="25"/>
      <c r="B156" s="25"/>
      <c r="C156" s="25"/>
      <c r="D156" s="25"/>
      <c r="E156" s="25"/>
      <c r="F156" s="25"/>
      <c r="G156" s="25"/>
      <c r="H156" s="25"/>
      <c r="I156" s="36"/>
      <c r="J156" s="36"/>
      <c r="K156" s="36"/>
      <c r="L156" s="36"/>
      <c r="M156" s="25"/>
      <c r="N156" s="25"/>
      <c r="O156" s="25"/>
      <c r="P156" s="25"/>
      <c r="Q156" s="25"/>
      <c r="R156" s="25"/>
      <c r="S156" s="25"/>
      <c r="T156" s="25"/>
      <c r="U156" s="25"/>
      <c r="V156" s="25"/>
    </row>
    <row r="157" spans="1:22" ht="18.75" customHeight="1">
      <c r="A157" s="25"/>
      <c r="B157" s="25"/>
      <c r="C157" s="25"/>
      <c r="D157" s="25"/>
      <c r="E157" s="25"/>
      <c r="F157" s="25"/>
      <c r="G157" s="25"/>
      <c r="H157" s="25"/>
      <c r="I157" s="36"/>
      <c r="J157" s="36"/>
      <c r="K157" s="36"/>
      <c r="L157" s="36"/>
      <c r="M157" s="25"/>
      <c r="N157" s="25"/>
      <c r="O157" s="25"/>
      <c r="P157" s="25"/>
      <c r="Q157" s="25"/>
      <c r="R157" s="25"/>
      <c r="S157" s="25"/>
      <c r="T157" s="25"/>
      <c r="U157" s="25"/>
      <c r="V157" s="25"/>
    </row>
    <row r="158" spans="1:22" ht="18.75" customHeight="1">
      <c r="A158" s="25"/>
      <c r="B158" s="25"/>
      <c r="C158" s="25"/>
      <c r="D158" s="25"/>
      <c r="E158" s="25"/>
      <c r="F158" s="25"/>
      <c r="G158" s="25"/>
      <c r="H158" s="25"/>
      <c r="I158" s="36"/>
      <c r="J158" s="36"/>
      <c r="K158" s="36"/>
      <c r="L158" s="36"/>
      <c r="M158" s="25"/>
      <c r="N158" s="25"/>
      <c r="O158" s="25"/>
      <c r="P158" s="25"/>
      <c r="Q158" s="25"/>
      <c r="R158" s="25"/>
      <c r="S158" s="25"/>
      <c r="T158" s="25"/>
      <c r="U158" s="25"/>
      <c r="V158" s="25"/>
    </row>
    <row r="159" spans="1:22" ht="18.75" customHeight="1">
      <c r="A159" s="25"/>
      <c r="B159" s="25"/>
      <c r="C159" s="25"/>
      <c r="D159" s="25"/>
      <c r="E159" s="25"/>
      <c r="F159" s="25"/>
      <c r="G159" s="25"/>
      <c r="H159" s="25"/>
      <c r="I159" s="36"/>
      <c r="J159" s="36"/>
      <c r="K159" s="36"/>
      <c r="L159" s="36"/>
      <c r="M159" s="25"/>
      <c r="N159" s="25"/>
      <c r="O159" s="25"/>
      <c r="P159" s="25"/>
      <c r="Q159" s="25"/>
      <c r="R159" s="25"/>
      <c r="S159" s="25"/>
      <c r="T159" s="25"/>
      <c r="U159" s="25"/>
      <c r="V159" s="25"/>
    </row>
    <row r="160" spans="1:22" ht="18.75" customHeight="1">
      <c r="A160" s="25"/>
      <c r="B160" s="25"/>
      <c r="C160" s="25"/>
      <c r="D160" s="25"/>
      <c r="E160" s="25"/>
      <c r="F160" s="25"/>
      <c r="G160" s="25"/>
      <c r="H160" s="25"/>
      <c r="I160" s="36"/>
      <c r="J160" s="36"/>
      <c r="K160" s="36"/>
      <c r="L160" s="36"/>
      <c r="M160" s="25"/>
      <c r="N160" s="25"/>
      <c r="O160" s="25"/>
      <c r="P160" s="25"/>
      <c r="Q160" s="25"/>
      <c r="R160" s="25"/>
      <c r="S160" s="25"/>
      <c r="T160" s="25"/>
      <c r="U160" s="25"/>
      <c r="V160" s="25"/>
    </row>
    <row r="161" spans="1:22" ht="18.75" customHeight="1">
      <c r="A161" s="25"/>
      <c r="B161" s="25"/>
      <c r="C161" s="25"/>
      <c r="D161" s="25"/>
      <c r="E161" s="25"/>
      <c r="F161" s="25"/>
      <c r="G161" s="25"/>
      <c r="H161" s="25"/>
      <c r="I161" s="36"/>
      <c r="J161" s="36"/>
      <c r="K161" s="36"/>
      <c r="L161" s="36"/>
      <c r="M161" s="25"/>
      <c r="N161" s="25"/>
      <c r="O161" s="25"/>
      <c r="P161" s="25"/>
      <c r="Q161" s="25"/>
      <c r="R161" s="25"/>
      <c r="S161" s="25"/>
      <c r="T161" s="25"/>
      <c r="U161" s="25"/>
      <c r="V161" s="25"/>
    </row>
    <row r="162" spans="1:22" ht="18.75" customHeight="1">
      <c r="A162" s="25"/>
      <c r="B162" s="25"/>
      <c r="C162" s="25"/>
      <c r="D162" s="25"/>
      <c r="E162" s="25"/>
      <c r="F162" s="25"/>
      <c r="G162" s="25"/>
      <c r="H162" s="25"/>
      <c r="I162" s="36"/>
      <c r="J162" s="36"/>
      <c r="K162" s="36"/>
      <c r="L162" s="36"/>
      <c r="M162" s="25"/>
      <c r="N162" s="25"/>
      <c r="O162" s="25"/>
      <c r="P162" s="25"/>
      <c r="Q162" s="25"/>
      <c r="R162" s="25"/>
      <c r="S162" s="25"/>
      <c r="T162" s="25"/>
      <c r="U162" s="25"/>
      <c r="V162" s="25"/>
    </row>
    <row r="163" spans="1:22" ht="18.75" customHeight="1">
      <c r="A163" s="25"/>
      <c r="B163" s="25"/>
      <c r="C163" s="25"/>
      <c r="D163" s="25"/>
      <c r="E163" s="25"/>
      <c r="F163" s="25"/>
      <c r="G163" s="25"/>
      <c r="H163" s="25"/>
      <c r="I163" s="36"/>
      <c r="J163" s="36"/>
      <c r="K163" s="36"/>
      <c r="L163" s="36"/>
      <c r="M163" s="25"/>
      <c r="N163" s="25"/>
      <c r="O163" s="25"/>
      <c r="P163" s="25"/>
      <c r="Q163" s="25"/>
      <c r="R163" s="25"/>
      <c r="S163" s="25"/>
      <c r="T163" s="25"/>
      <c r="U163" s="25"/>
      <c r="V163" s="25"/>
    </row>
    <row r="164" spans="1:22" ht="18.75" customHeight="1">
      <c r="A164" s="25"/>
      <c r="B164" s="25"/>
      <c r="C164" s="25"/>
      <c r="D164" s="25"/>
      <c r="E164" s="25"/>
      <c r="F164" s="25"/>
      <c r="G164" s="25"/>
      <c r="H164" s="25"/>
      <c r="I164" s="36"/>
      <c r="J164" s="36"/>
      <c r="K164" s="36"/>
      <c r="L164" s="36"/>
      <c r="M164" s="25"/>
      <c r="N164" s="25"/>
      <c r="O164" s="25"/>
      <c r="P164" s="25"/>
      <c r="Q164" s="25"/>
      <c r="R164" s="25"/>
      <c r="S164" s="25"/>
      <c r="T164" s="25"/>
      <c r="U164" s="25"/>
      <c r="V164" s="25"/>
    </row>
    <row r="165" spans="1:22" ht="18.75" customHeight="1">
      <c r="A165" s="25"/>
      <c r="B165" s="25"/>
      <c r="C165" s="25"/>
      <c r="D165" s="25"/>
      <c r="E165" s="25"/>
      <c r="F165" s="25"/>
      <c r="G165" s="25"/>
      <c r="H165" s="25"/>
      <c r="I165" s="36"/>
      <c r="J165" s="36"/>
      <c r="K165" s="36"/>
      <c r="L165" s="36"/>
      <c r="M165" s="25"/>
      <c r="N165" s="25"/>
      <c r="O165" s="25"/>
      <c r="P165" s="25"/>
      <c r="Q165" s="25"/>
      <c r="R165" s="25"/>
      <c r="S165" s="25"/>
      <c r="T165" s="25"/>
      <c r="U165" s="25"/>
      <c r="V165" s="25"/>
    </row>
    <row r="166" spans="1:22" ht="18.75" customHeight="1">
      <c r="A166" s="25"/>
      <c r="B166" s="25"/>
      <c r="C166" s="25"/>
      <c r="D166" s="25"/>
      <c r="E166" s="25"/>
      <c r="F166" s="25"/>
      <c r="G166" s="25"/>
      <c r="H166" s="25"/>
      <c r="I166" s="36"/>
      <c r="J166" s="36"/>
      <c r="K166" s="36"/>
      <c r="L166" s="36"/>
      <c r="M166" s="25"/>
      <c r="N166" s="25"/>
      <c r="O166" s="25"/>
      <c r="P166" s="25"/>
      <c r="Q166" s="25"/>
      <c r="R166" s="25"/>
      <c r="S166" s="25"/>
      <c r="T166" s="25"/>
      <c r="U166" s="25"/>
      <c r="V166" s="25"/>
    </row>
    <row r="167" spans="1:22" ht="18.75" customHeight="1">
      <c r="A167" s="25"/>
      <c r="B167" s="25"/>
      <c r="C167" s="25"/>
      <c r="D167" s="25"/>
      <c r="E167" s="25"/>
      <c r="F167" s="25"/>
      <c r="G167" s="25"/>
      <c r="H167" s="25"/>
      <c r="I167" s="36"/>
      <c r="J167" s="36"/>
      <c r="K167" s="36"/>
      <c r="L167" s="36"/>
      <c r="M167" s="25"/>
      <c r="N167" s="25"/>
      <c r="O167" s="25"/>
      <c r="P167" s="25"/>
      <c r="Q167" s="25"/>
      <c r="R167" s="25"/>
      <c r="S167" s="25"/>
      <c r="T167" s="25"/>
      <c r="U167" s="25"/>
      <c r="V167" s="25"/>
    </row>
    <row r="168" spans="1:22" ht="18.75" customHeight="1">
      <c r="A168" s="25"/>
      <c r="B168" s="25"/>
      <c r="C168" s="25"/>
      <c r="D168" s="25"/>
      <c r="E168" s="25"/>
      <c r="F168" s="25"/>
      <c r="G168" s="25"/>
      <c r="H168" s="25"/>
      <c r="I168" s="36"/>
      <c r="J168" s="36"/>
      <c r="K168" s="36"/>
      <c r="L168" s="36"/>
      <c r="M168" s="25"/>
      <c r="N168" s="25"/>
      <c r="O168" s="25"/>
      <c r="P168" s="25"/>
      <c r="Q168" s="25"/>
      <c r="R168" s="25"/>
      <c r="S168" s="25"/>
      <c r="T168" s="25"/>
      <c r="U168" s="25"/>
      <c r="V168" s="25"/>
    </row>
    <row r="169" spans="1:22" ht="18.75" customHeight="1">
      <c r="A169" s="25"/>
      <c r="B169" s="25"/>
      <c r="C169" s="25"/>
      <c r="D169" s="25"/>
      <c r="E169" s="25"/>
      <c r="F169" s="25"/>
      <c r="G169" s="25"/>
      <c r="H169" s="25"/>
      <c r="I169" s="36"/>
      <c r="J169" s="36"/>
      <c r="K169" s="36"/>
      <c r="L169" s="36"/>
      <c r="M169" s="25"/>
      <c r="N169" s="25"/>
      <c r="O169" s="25"/>
      <c r="P169" s="25"/>
      <c r="Q169" s="25"/>
      <c r="R169" s="25"/>
      <c r="S169" s="25"/>
      <c r="T169" s="25"/>
      <c r="U169" s="25"/>
      <c r="V169" s="25"/>
    </row>
    <row r="170" spans="1:22" ht="18.75" customHeight="1">
      <c r="A170" s="25"/>
      <c r="B170" s="25"/>
      <c r="C170" s="25"/>
      <c r="D170" s="25"/>
      <c r="E170" s="25"/>
      <c r="F170" s="25"/>
      <c r="G170" s="25"/>
      <c r="H170" s="25"/>
      <c r="I170" s="36"/>
      <c r="J170" s="36"/>
      <c r="K170" s="36"/>
      <c r="L170" s="36"/>
      <c r="M170" s="25"/>
      <c r="N170" s="25"/>
      <c r="O170" s="25"/>
      <c r="P170" s="25"/>
      <c r="Q170" s="25"/>
      <c r="R170" s="25"/>
      <c r="S170" s="25"/>
      <c r="T170" s="25"/>
      <c r="U170" s="25"/>
      <c r="V170" s="25"/>
    </row>
    <row r="171" spans="1:22" ht="18.75" customHeight="1">
      <c r="A171" s="25"/>
      <c r="B171" s="25"/>
      <c r="C171" s="25"/>
      <c r="D171" s="25"/>
      <c r="E171" s="25"/>
      <c r="F171" s="25"/>
      <c r="G171" s="25"/>
      <c r="H171" s="25"/>
      <c r="I171" s="36"/>
      <c r="J171" s="36"/>
      <c r="K171" s="36"/>
      <c r="L171" s="36"/>
      <c r="M171" s="25"/>
      <c r="N171" s="25"/>
      <c r="O171" s="25"/>
      <c r="P171" s="25"/>
      <c r="Q171" s="25"/>
      <c r="R171" s="25"/>
      <c r="S171" s="25"/>
      <c r="T171" s="25"/>
      <c r="U171" s="25"/>
      <c r="V171" s="25"/>
    </row>
    <row r="172" spans="1:22" ht="18.75" customHeight="1">
      <c r="A172" s="25"/>
      <c r="B172" s="25"/>
      <c r="C172" s="25"/>
      <c r="D172" s="25"/>
      <c r="E172" s="25"/>
      <c r="F172" s="25"/>
      <c r="G172" s="25"/>
      <c r="H172" s="25"/>
      <c r="I172" s="36"/>
      <c r="J172" s="36"/>
      <c r="K172" s="36"/>
      <c r="L172" s="36"/>
      <c r="M172" s="25"/>
      <c r="N172" s="25"/>
      <c r="O172" s="25"/>
      <c r="P172" s="25"/>
      <c r="Q172" s="25"/>
      <c r="R172" s="25"/>
      <c r="S172" s="25"/>
      <c r="T172" s="25"/>
      <c r="U172" s="25"/>
      <c r="V172" s="25"/>
    </row>
    <row r="173" spans="1:22" ht="18.75" customHeight="1">
      <c r="A173" s="25"/>
      <c r="B173" s="25"/>
      <c r="C173" s="25"/>
      <c r="D173" s="25"/>
      <c r="E173" s="25"/>
      <c r="F173" s="25"/>
      <c r="G173" s="25"/>
      <c r="H173" s="25"/>
      <c r="I173" s="36"/>
      <c r="J173" s="36"/>
      <c r="K173" s="36"/>
      <c r="L173" s="36"/>
      <c r="M173" s="25"/>
      <c r="N173" s="25"/>
      <c r="O173" s="25"/>
      <c r="P173" s="25"/>
      <c r="Q173" s="25"/>
      <c r="R173" s="25"/>
      <c r="S173" s="25"/>
      <c r="T173" s="25"/>
      <c r="U173" s="25"/>
      <c r="V173" s="25"/>
    </row>
    <row r="174" spans="1:22" ht="18.75" customHeight="1">
      <c r="A174" s="25"/>
      <c r="B174" s="25"/>
      <c r="C174" s="25"/>
      <c r="D174" s="25"/>
      <c r="E174" s="25"/>
      <c r="F174" s="25"/>
      <c r="G174" s="25"/>
      <c r="H174" s="25"/>
      <c r="I174" s="36"/>
      <c r="J174" s="36"/>
      <c r="K174" s="36"/>
      <c r="L174" s="36"/>
      <c r="M174" s="25"/>
      <c r="N174" s="25"/>
      <c r="O174" s="25"/>
      <c r="P174" s="25"/>
      <c r="Q174" s="25"/>
      <c r="R174" s="25"/>
      <c r="S174" s="25"/>
      <c r="T174" s="25"/>
      <c r="U174" s="25"/>
      <c r="V174" s="25"/>
    </row>
    <row r="175" spans="1:22" ht="18.75" customHeight="1">
      <c r="A175" s="25"/>
      <c r="B175" s="25"/>
      <c r="C175" s="25"/>
      <c r="D175" s="25"/>
      <c r="E175" s="25"/>
      <c r="F175" s="25"/>
      <c r="G175" s="25"/>
      <c r="H175" s="25"/>
      <c r="I175" s="36"/>
      <c r="J175" s="36"/>
      <c r="K175" s="36"/>
      <c r="L175" s="36"/>
      <c r="M175" s="25"/>
      <c r="N175" s="25"/>
      <c r="O175" s="25"/>
      <c r="P175" s="25"/>
      <c r="Q175" s="25"/>
      <c r="R175" s="25"/>
      <c r="S175" s="25"/>
      <c r="T175" s="25"/>
      <c r="U175" s="25"/>
      <c r="V175" s="25"/>
    </row>
    <row r="176" spans="1:22" ht="18.75" customHeight="1">
      <c r="A176" s="25"/>
      <c r="B176" s="25"/>
      <c r="C176" s="25"/>
      <c r="D176" s="25"/>
      <c r="E176" s="25"/>
      <c r="F176" s="25"/>
      <c r="G176" s="25"/>
      <c r="H176" s="25"/>
      <c r="I176" s="36"/>
      <c r="J176" s="36"/>
      <c r="K176" s="36"/>
      <c r="L176" s="36"/>
      <c r="M176" s="25"/>
      <c r="N176" s="25"/>
      <c r="O176" s="25"/>
      <c r="P176" s="25"/>
      <c r="Q176" s="25"/>
      <c r="R176" s="25"/>
      <c r="S176" s="25"/>
      <c r="T176" s="25"/>
      <c r="U176" s="25"/>
      <c r="V176" s="25"/>
    </row>
    <row r="177" spans="1:22" ht="18.75" customHeight="1">
      <c r="A177" s="25"/>
      <c r="B177" s="25"/>
      <c r="C177" s="25"/>
      <c r="D177" s="25"/>
      <c r="E177" s="25"/>
      <c r="F177" s="25"/>
      <c r="G177" s="25"/>
      <c r="H177" s="25"/>
      <c r="I177" s="36"/>
      <c r="J177" s="36"/>
      <c r="K177" s="36"/>
      <c r="L177" s="36"/>
      <c r="M177" s="25"/>
      <c r="N177" s="25"/>
      <c r="O177" s="25"/>
      <c r="P177" s="25"/>
      <c r="Q177" s="25"/>
      <c r="R177" s="25"/>
      <c r="S177" s="25"/>
      <c r="T177" s="25"/>
      <c r="U177" s="25"/>
      <c r="V177" s="25"/>
    </row>
    <row r="178" spans="1:22" ht="18.75" customHeight="1">
      <c r="A178" s="25"/>
      <c r="B178" s="25"/>
      <c r="C178" s="25"/>
      <c r="D178" s="25"/>
      <c r="E178" s="25"/>
      <c r="F178" s="25"/>
      <c r="G178" s="25"/>
      <c r="H178" s="25"/>
      <c r="I178" s="36"/>
      <c r="J178" s="36"/>
      <c r="K178" s="36"/>
      <c r="L178" s="36"/>
      <c r="M178" s="25"/>
      <c r="N178" s="25"/>
      <c r="O178" s="25"/>
      <c r="P178" s="25"/>
      <c r="Q178" s="25"/>
      <c r="R178" s="25"/>
      <c r="S178" s="25"/>
      <c r="T178" s="25"/>
      <c r="U178" s="25"/>
      <c r="V178" s="25"/>
    </row>
    <row r="179" spans="1:22" ht="18.75" customHeight="1">
      <c r="A179" s="25"/>
      <c r="B179" s="25"/>
      <c r="C179" s="25"/>
      <c r="D179" s="25"/>
      <c r="E179" s="25"/>
      <c r="F179" s="25"/>
      <c r="G179" s="25"/>
      <c r="H179" s="25"/>
      <c r="I179" s="36"/>
      <c r="J179" s="36"/>
      <c r="K179" s="36"/>
      <c r="L179" s="36"/>
      <c r="M179" s="25"/>
      <c r="N179" s="25"/>
      <c r="O179" s="25"/>
      <c r="P179" s="25"/>
      <c r="Q179" s="25"/>
      <c r="R179" s="25"/>
      <c r="S179" s="25"/>
      <c r="T179" s="25"/>
      <c r="U179" s="25"/>
      <c r="V179" s="25"/>
    </row>
    <row r="180" spans="1:22" ht="18.75" customHeight="1">
      <c r="A180" s="25"/>
      <c r="B180" s="25"/>
      <c r="C180" s="25"/>
      <c r="D180" s="25"/>
      <c r="E180" s="25"/>
      <c r="F180" s="25"/>
      <c r="G180" s="25"/>
      <c r="H180" s="25"/>
      <c r="I180" s="36"/>
      <c r="J180" s="36"/>
      <c r="K180" s="36"/>
      <c r="L180" s="36"/>
      <c r="M180" s="25"/>
      <c r="N180" s="25"/>
      <c r="O180" s="25"/>
      <c r="P180" s="25"/>
      <c r="Q180" s="25"/>
      <c r="R180" s="25"/>
      <c r="S180" s="25"/>
      <c r="T180" s="25"/>
      <c r="U180" s="25"/>
      <c r="V180" s="25"/>
    </row>
    <row r="181" spans="1:22" ht="18.75" customHeight="1">
      <c r="A181" s="25"/>
      <c r="B181" s="25"/>
      <c r="C181" s="25"/>
      <c r="D181" s="25"/>
      <c r="E181" s="25"/>
      <c r="F181" s="25"/>
      <c r="G181" s="25"/>
      <c r="H181" s="25"/>
      <c r="I181" s="36"/>
      <c r="J181" s="36"/>
      <c r="K181" s="36"/>
      <c r="L181" s="36"/>
      <c r="M181" s="25"/>
      <c r="N181" s="25"/>
      <c r="O181" s="25"/>
      <c r="P181" s="25"/>
      <c r="Q181" s="25"/>
      <c r="R181" s="25"/>
      <c r="S181" s="25"/>
      <c r="T181" s="25"/>
      <c r="U181" s="25"/>
      <c r="V181" s="25"/>
    </row>
    <row r="182" spans="1:22" ht="18.75" customHeight="1">
      <c r="A182" s="25"/>
      <c r="B182" s="25"/>
      <c r="C182" s="25"/>
      <c r="D182" s="25"/>
      <c r="E182" s="25"/>
      <c r="F182" s="25"/>
      <c r="G182" s="25"/>
      <c r="H182" s="25"/>
      <c r="I182" s="36"/>
      <c r="J182" s="36"/>
      <c r="K182" s="36"/>
      <c r="L182" s="36"/>
      <c r="M182" s="25"/>
      <c r="N182" s="25"/>
      <c r="O182" s="25"/>
      <c r="P182" s="25"/>
      <c r="Q182" s="25"/>
      <c r="R182" s="25"/>
      <c r="S182" s="25"/>
      <c r="T182" s="25"/>
      <c r="U182" s="25"/>
      <c r="V182" s="25"/>
    </row>
    <row r="183" spans="1:22" ht="18.75" customHeight="1">
      <c r="A183" s="25"/>
      <c r="B183" s="25"/>
      <c r="C183" s="25"/>
      <c r="D183" s="25"/>
      <c r="E183" s="25"/>
      <c r="F183" s="25"/>
      <c r="G183" s="25"/>
      <c r="H183" s="25"/>
      <c r="I183" s="36"/>
      <c r="J183" s="36"/>
      <c r="K183" s="36"/>
      <c r="L183" s="36"/>
      <c r="M183" s="25"/>
      <c r="N183" s="25"/>
      <c r="O183" s="25"/>
      <c r="P183" s="25"/>
      <c r="Q183" s="25"/>
      <c r="R183" s="25"/>
      <c r="S183" s="25"/>
      <c r="T183" s="25"/>
      <c r="U183" s="25"/>
      <c r="V183" s="25"/>
    </row>
    <row r="184" spans="1:22" ht="18.75" customHeight="1">
      <c r="A184" s="25"/>
      <c r="B184" s="25"/>
      <c r="C184" s="25"/>
      <c r="D184" s="25"/>
      <c r="E184" s="25"/>
      <c r="F184" s="25"/>
      <c r="G184" s="25"/>
      <c r="H184" s="25"/>
      <c r="I184" s="36"/>
      <c r="J184" s="36"/>
      <c r="K184" s="36"/>
      <c r="L184" s="36"/>
      <c r="M184" s="25"/>
      <c r="N184" s="25"/>
      <c r="O184" s="25"/>
      <c r="P184" s="25"/>
      <c r="Q184" s="25"/>
      <c r="R184" s="25"/>
      <c r="S184" s="25"/>
      <c r="T184" s="25"/>
      <c r="U184" s="25"/>
      <c r="V184" s="25"/>
    </row>
    <row r="185" spans="1:22" ht="18.75" customHeight="1">
      <c r="A185" s="25"/>
      <c r="B185" s="25"/>
      <c r="C185" s="25"/>
      <c r="D185" s="25"/>
      <c r="E185" s="25"/>
      <c r="F185" s="25"/>
      <c r="G185" s="25"/>
      <c r="H185" s="25"/>
      <c r="I185" s="36"/>
      <c r="J185" s="36"/>
      <c r="K185" s="36"/>
      <c r="L185" s="36"/>
      <c r="M185" s="25"/>
      <c r="N185" s="25"/>
      <c r="O185" s="25"/>
      <c r="P185" s="25"/>
      <c r="Q185" s="25"/>
      <c r="R185" s="25"/>
      <c r="S185" s="25"/>
      <c r="T185" s="25"/>
      <c r="U185" s="25"/>
      <c r="V185" s="25"/>
    </row>
    <row r="186" spans="1:22" ht="18.75" customHeight="1">
      <c r="A186" s="25"/>
      <c r="B186" s="25"/>
      <c r="C186" s="25"/>
      <c r="D186" s="25"/>
      <c r="E186" s="25"/>
      <c r="F186" s="25"/>
      <c r="G186" s="25"/>
      <c r="H186" s="25"/>
      <c r="I186" s="36"/>
      <c r="J186" s="36"/>
      <c r="K186" s="36"/>
      <c r="L186" s="36"/>
      <c r="M186" s="25"/>
      <c r="N186" s="25"/>
      <c r="O186" s="25"/>
      <c r="P186" s="25"/>
      <c r="Q186" s="25"/>
      <c r="R186" s="25"/>
      <c r="S186" s="25"/>
      <c r="T186" s="25"/>
      <c r="U186" s="25"/>
      <c r="V186" s="25"/>
    </row>
    <row r="187" spans="1:22" ht="18.75" customHeight="1">
      <c r="A187" s="25"/>
      <c r="B187" s="25"/>
      <c r="C187" s="25"/>
      <c r="D187" s="25"/>
      <c r="E187" s="25"/>
      <c r="F187" s="25"/>
      <c r="G187" s="25"/>
      <c r="H187" s="25"/>
      <c r="I187" s="36"/>
      <c r="J187" s="36"/>
      <c r="K187" s="36"/>
      <c r="L187" s="36"/>
      <c r="M187" s="25"/>
      <c r="N187" s="25"/>
      <c r="O187" s="25"/>
      <c r="P187" s="25"/>
      <c r="Q187" s="25"/>
      <c r="R187" s="25"/>
      <c r="S187" s="25"/>
      <c r="T187" s="25"/>
      <c r="U187" s="25"/>
      <c r="V187" s="25"/>
    </row>
    <row r="188" spans="1:22" ht="18.75" customHeight="1">
      <c r="A188" s="25"/>
      <c r="B188" s="25"/>
      <c r="C188" s="25"/>
      <c r="D188" s="25"/>
      <c r="E188" s="25"/>
      <c r="F188" s="25"/>
      <c r="G188" s="25"/>
      <c r="H188" s="25"/>
      <c r="I188" s="36"/>
      <c r="J188" s="36"/>
      <c r="K188" s="36"/>
      <c r="L188" s="36"/>
      <c r="M188" s="25"/>
      <c r="N188" s="25"/>
      <c r="O188" s="25"/>
      <c r="P188" s="25"/>
      <c r="Q188" s="25"/>
      <c r="R188" s="25"/>
      <c r="S188" s="25"/>
      <c r="T188" s="25"/>
      <c r="U188" s="25"/>
      <c r="V188" s="25"/>
    </row>
    <row r="189" spans="1:22" ht="18.75" customHeight="1">
      <c r="A189" s="25"/>
      <c r="B189" s="25"/>
      <c r="C189" s="25"/>
      <c r="D189" s="25"/>
      <c r="E189" s="25"/>
      <c r="F189" s="25"/>
      <c r="G189" s="25"/>
      <c r="H189" s="25"/>
      <c r="I189" s="36"/>
      <c r="J189" s="36"/>
      <c r="K189" s="36"/>
      <c r="L189" s="36"/>
      <c r="M189" s="25"/>
      <c r="N189" s="25"/>
      <c r="O189" s="25"/>
      <c r="P189" s="25"/>
      <c r="Q189" s="25"/>
      <c r="R189" s="25"/>
      <c r="S189" s="25"/>
      <c r="T189" s="25"/>
      <c r="U189" s="25"/>
      <c r="V189" s="25"/>
    </row>
    <row r="190" spans="1:22" ht="18.75" customHeight="1">
      <c r="A190" s="25"/>
      <c r="B190" s="25"/>
      <c r="C190" s="25"/>
      <c r="D190" s="25"/>
      <c r="E190" s="25"/>
      <c r="F190" s="25"/>
      <c r="G190" s="25"/>
      <c r="H190" s="25"/>
      <c r="I190" s="36"/>
      <c r="J190" s="36"/>
      <c r="K190" s="36"/>
      <c r="L190" s="36"/>
      <c r="M190" s="25"/>
      <c r="N190" s="25"/>
      <c r="O190" s="25"/>
      <c r="P190" s="25"/>
      <c r="Q190" s="25"/>
      <c r="R190" s="25"/>
      <c r="S190" s="25"/>
      <c r="T190" s="25"/>
      <c r="U190" s="25"/>
      <c r="V190" s="25"/>
    </row>
    <row r="191" spans="1:22" ht="18.75" customHeight="1">
      <c r="A191" s="25"/>
      <c r="B191" s="25"/>
      <c r="C191" s="25"/>
      <c r="D191" s="25"/>
      <c r="E191" s="25"/>
      <c r="F191" s="25"/>
      <c r="G191" s="25"/>
      <c r="H191" s="25"/>
      <c r="I191" s="36"/>
      <c r="J191" s="36"/>
      <c r="K191" s="36"/>
      <c r="L191" s="36"/>
      <c r="M191" s="25"/>
      <c r="N191" s="25"/>
      <c r="O191" s="25"/>
      <c r="P191" s="25"/>
      <c r="Q191" s="25"/>
      <c r="R191" s="25"/>
      <c r="S191" s="25"/>
      <c r="T191" s="25"/>
      <c r="U191" s="25"/>
      <c r="V191" s="25"/>
    </row>
    <row r="192" spans="1:22" ht="18.75" customHeight="1">
      <c r="A192" s="25"/>
      <c r="B192" s="25"/>
      <c r="C192" s="25"/>
      <c r="D192" s="25"/>
      <c r="E192" s="25"/>
      <c r="F192" s="25"/>
      <c r="G192" s="25"/>
      <c r="H192" s="25"/>
      <c r="I192" s="36"/>
      <c r="J192" s="36"/>
      <c r="K192" s="36"/>
      <c r="L192" s="36"/>
      <c r="M192" s="25"/>
      <c r="N192" s="25"/>
      <c r="O192" s="25"/>
      <c r="P192" s="25"/>
      <c r="Q192" s="25"/>
      <c r="R192" s="25"/>
      <c r="S192" s="25"/>
      <c r="T192" s="25"/>
      <c r="U192" s="25"/>
      <c r="V192" s="25"/>
    </row>
    <row r="193" spans="1:22" ht="18.75" customHeight="1">
      <c r="A193" s="25"/>
      <c r="B193" s="25"/>
      <c r="C193" s="25"/>
      <c r="D193" s="25"/>
      <c r="E193" s="25"/>
      <c r="F193" s="25"/>
      <c r="G193" s="25"/>
      <c r="H193" s="25"/>
      <c r="I193" s="36"/>
      <c r="J193" s="36"/>
      <c r="K193" s="36"/>
      <c r="L193" s="36"/>
      <c r="M193" s="25"/>
      <c r="N193" s="25"/>
      <c r="O193" s="25"/>
      <c r="P193" s="25"/>
      <c r="Q193" s="25"/>
      <c r="R193" s="25"/>
      <c r="S193" s="25"/>
      <c r="T193" s="25"/>
      <c r="U193" s="25"/>
      <c r="V193" s="25"/>
    </row>
    <row r="194" spans="1:22" ht="18.75" customHeight="1">
      <c r="A194" s="25"/>
      <c r="B194" s="25"/>
      <c r="C194" s="25"/>
      <c r="D194" s="25"/>
      <c r="E194" s="25"/>
      <c r="F194" s="25"/>
      <c r="G194" s="25"/>
      <c r="H194" s="25"/>
      <c r="I194" s="36"/>
      <c r="J194" s="36"/>
      <c r="K194" s="36"/>
      <c r="L194" s="36"/>
      <c r="M194" s="25"/>
      <c r="N194" s="25"/>
      <c r="O194" s="25"/>
      <c r="P194" s="25"/>
      <c r="Q194" s="25"/>
      <c r="R194" s="25"/>
      <c r="S194" s="25"/>
      <c r="T194" s="25"/>
      <c r="U194" s="25"/>
      <c r="V194" s="25"/>
    </row>
    <row r="195" spans="1:22" ht="18.75" customHeight="1">
      <c r="A195" s="25"/>
      <c r="B195" s="25"/>
      <c r="C195" s="25"/>
      <c r="D195" s="25"/>
      <c r="E195" s="25"/>
      <c r="F195" s="25"/>
      <c r="G195" s="25"/>
      <c r="H195" s="25"/>
      <c r="I195" s="36"/>
      <c r="J195" s="36"/>
      <c r="K195" s="36"/>
      <c r="L195" s="36"/>
      <c r="M195" s="25"/>
      <c r="N195" s="25"/>
      <c r="O195" s="25"/>
      <c r="P195" s="25"/>
      <c r="Q195" s="25"/>
      <c r="R195" s="25"/>
      <c r="S195" s="25"/>
      <c r="T195" s="25"/>
      <c r="U195" s="25"/>
      <c r="V195" s="25"/>
    </row>
    <row r="196" spans="1:22" ht="18.75" customHeight="1">
      <c r="A196" s="25"/>
      <c r="B196" s="25"/>
      <c r="C196" s="25"/>
      <c r="D196" s="25"/>
      <c r="E196" s="25"/>
      <c r="F196" s="25"/>
      <c r="G196" s="25"/>
      <c r="H196" s="25"/>
      <c r="I196" s="36"/>
      <c r="J196" s="36"/>
      <c r="K196" s="36"/>
      <c r="L196" s="36"/>
      <c r="M196" s="25"/>
      <c r="N196" s="25"/>
      <c r="O196" s="25"/>
      <c r="P196" s="25"/>
      <c r="Q196" s="25"/>
      <c r="R196" s="25"/>
      <c r="S196" s="25"/>
      <c r="T196" s="25"/>
      <c r="U196" s="25"/>
      <c r="V196" s="25"/>
    </row>
    <row r="197" spans="1:22" ht="18.75" customHeight="1">
      <c r="A197" s="25"/>
      <c r="B197" s="25"/>
      <c r="C197" s="25"/>
      <c r="D197" s="25"/>
      <c r="E197" s="25"/>
      <c r="F197" s="25"/>
      <c r="G197" s="25"/>
      <c r="H197" s="25"/>
      <c r="I197" s="36"/>
      <c r="J197" s="36"/>
      <c r="K197" s="36"/>
      <c r="L197" s="36"/>
      <c r="M197" s="25"/>
      <c r="N197" s="25"/>
      <c r="O197" s="25"/>
      <c r="P197" s="25"/>
      <c r="Q197" s="25"/>
      <c r="R197" s="25"/>
      <c r="S197" s="25"/>
      <c r="T197" s="25"/>
      <c r="U197" s="25"/>
      <c r="V197" s="25"/>
    </row>
    <row r="198" spans="1:22" ht="18.75" customHeight="1">
      <c r="A198" s="25"/>
      <c r="B198" s="25"/>
      <c r="C198" s="25"/>
      <c r="D198" s="25"/>
      <c r="E198" s="25"/>
      <c r="F198" s="25"/>
      <c r="G198" s="25"/>
      <c r="H198" s="25"/>
      <c r="I198" s="36"/>
      <c r="J198" s="36"/>
      <c r="K198" s="36"/>
      <c r="L198" s="36"/>
      <c r="M198" s="25"/>
      <c r="N198" s="25"/>
      <c r="O198" s="25"/>
      <c r="P198" s="25"/>
      <c r="Q198" s="25"/>
      <c r="R198" s="25"/>
      <c r="S198" s="25"/>
      <c r="T198" s="25"/>
      <c r="U198" s="25"/>
      <c r="V198" s="25"/>
    </row>
    <row r="199" spans="1:22" ht="18.75" customHeight="1">
      <c r="A199" s="25"/>
      <c r="B199" s="25"/>
      <c r="C199" s="25"/>
      <c r="D199" s="25"/>
      <c r="E199" s="25"/>
      <c r="F199" s="25"/>
      <c r="G199" s="25"/>
      <c r="H199" s="25"/>
      <c r="I199" s="36"/>
      <c r="J199" s="36"/>
      <c r="K199" s="36"/>
      <c r="L199" s="36"/>
      <c r="M199" s="25"/>
      <c r="N199" s="25"/>
      <c r="O199" s="25"/>
      <c r="P199" s="25"/>
      <c r="Q199" s="25"/>
      <c r="R199" s="25"/>
      <c r="S199" s="25"/>
      <c r="T199" s="25"/>
      <c r="U199" s="25"/>
      <c r="V199" s="25"/>
    </row>
    <row r="200" spans="1:22" ht="18.75" customHeight="1">
      <c r="A200" s="25"/>
      <c r="B200" s="25"/>
      <c r="C200" s="25"/>
      <c r="D200" s="25"/>
      <c r="E200" s="25"/>
      <c r="F200" s="25"/>
      <c r="G200" s="25"/>
      <c r="H200" s="25"/>
      <c r="I200" s="36"/>
      <c r="J200" s="36"/>
      <c r="K200" s="36"/>
      <c r="L200" s="36"/>
      <c r="M200" s="25"/>
      <c r="N200" s="25"/>
      <c r="O200" s="25"/>
      <c r="P200" s="25"/>
      <c r="Q200" s="25"/>
      <c r="R200" s="25"/>
      <c r="S200" s="25"/>
      <c r="T200" s="25"/>
      <c r="U200" s="25"/>
      <c r="V200" s="25"/>
    </row>
    <row r="201" spans="1:22" ht="18.75" customHeight="1">
      <c r="A201" s="25"/>
      <c r="B201" s="25"/>
      <c r="C201" s="25"/>
      <c r="D201" s="25"/>
      <c r="E201" s="25"/>
      <c r="F201" s="25"/>
      <c r="G201" s="25"/>
      <c r="H201" s="25"/>
      <c r="I201" s="36"/>
      <c r="J201" s="36"/>
      <c r="K201" s="36"/>
      <c r="L201" s="36"/>
      <c r="M201" s="25"/>
      <c r="N201" s="25"/>
      <c r="O201" s="25"/>
      <c r="P201" s="25"/>
      <c r="Q201" s="25"/>
      <c r="R201" s="25"/>
      <c r="S201" s="25"/>
      <c r="T201" s="25"/>
      <c r="U201" s="25"/>
      <c r="V201" s="25"/>
    </row>
    <row r="202" spans="1:22" ht="18.75" customHeight="1">
      <c r="A202" s="25"/>
      <c r="B202" s="25"/>
      <c r="C202" s="25"/>
      <c r="D202" s="25"/>
      <c r="E202" s="25"/>
      <c r="F202" s="25"/>
      <c r="G202" s="25"/>
      <c r="H202" s="25"/>
      <c r="I202" s="36"/>
      <c r="J202" s="36"/>
      <c r="K202" s="36"/>
      <c r="L202" s="36"/>
      <c r="M202" s="25"/>
      <c r="N202" s="25"/>
      <c r="O202" s="25"/>
      <c r="P202" s="25"/>
      <c r="Q202" s="25"/>
      <c r="R202" s="25"/>
      <c r="S202" s="25"/>
      <c r="T202" s="25"/>
      <c r="U202" s="25"/>
      <c r="V202" s="25"/>
    </row>
    <row r="203" spans="1:22" ht="18.75" customHeight="1">
      <c r="A203" s="25"/>
      <c r="B203" s="25"/>
      <c r="C203" s="25"/>
      <c r="D203" s="25"/>
      <c r="E203" s="25"/>
      <c r="F203" s="25"/>
      <c r="G203" s="25"/>
      <c r="H203" s="25"/>
      <c r="I203" s="36"/>
      <c r="J203" s="36"/>
      <c r="K203" s="36"/>
      <c r="L203" s="36"/>
      <c r="M203" s="25"/>
      <c r="N203" s="25"/>
      <c r="O203" s="25"/>
      <c r="P203" s="25"/>
      <c r="Q203" s="25"/>
      <c r="R203" s="25"/>
      <c r="S203" s="25"/>
      <c r="T203" s="25"/>
      <c r="U203" s="25"/>
      <c r="V203" s="25"/>
    </row>
    <row r="204" spans="1:22" ht="18.75" customHeight="1">
      <c r="A204" s="25"/>
      <c r="B204" s="25"/>
      <c r="C204" s="25"/>
      <c r="D204" s="25"/>
      <c r="E204" s="25"/>
      <c r="F204" s="25"/>
      <c r="G204" s="25"/>
      <c r="H204" s="25"/>
      <c r="I204" s="36"/>
      <c r="J204" s="36"/>
      <c r="K204" s="36"/>
      <c r="L204" s="36"/>
      <c r="M204" s="25"/>
      <c r="N204" s="25"/>
      <c r="O204" s="25"/>
      <c r="P204" s="25"/>
      <c r="Q204" s="25"/>
      <c r="R204" s="25"/>
      <c r="S204" s="25"/>
      <c r="T204" s="25"/>
      <c r="U204" s="25"/>
      <c r="V204" s="25"/>
    </row>
    <row r="205" spans="1:22" ht="18.75" customHeight="1">
      <c r="A205" s="25"/>
      <c r="B205" s="25"/>
      <c r="C205" s="25"/>
      <c r="D205" s="25"/>
      <c r="E205" s="25"/>
      <c r="F205" s="25"/>
      <c r="G205" s="25"/>
      <c r="H205" s="25"/>
      <c r="I205" s="36"/>
      <c r="J205" s="36"/>
      <c r="K205" s="36"/>
      <c r="L205" s="36"/>
      <c r="M205" s="25"/>
      <c r="N205" s="25"/>
      <c r="O205" s="25"/>
      <c r="P205" s="25"/>
      <c r="Q205" s="25"/>
      <c r="R205" s="25"/>
      <c r="S205" s="25"/>
      <c r="T205" s="25"/>
      <c r="U205" s="25"/>
      <c r="V205" s="25"/>
    </row>
    <row r="206" spans="1:22" ht="18.75" customHeight="1">
      <c r="A206" s="25"/>
      <c r="B206" s="25"/>
      <c r="C206" s="25"/>
      <c r="D206" s="25"/>
      <c r="E206" s="25"/>
      <c r="F206" s="25"/>
      <c r="G206" s="25"/>
      <c r="H206" s="25"/>
      <c r="I206" s="36"/>
      <c r="J206" s="36"/>
      <c r="K206" s="36"/>
      <c r="L206" s="36"/>
      <c r="M206" s="25"/>
      <c r="N206" s="25"/>
      <c r="O206" s="25"/>
      <c r="P206" s="25"/>
      <c r="Q206" s="25"/>
      <c r="R206" s="25"/>
      <c r="S206" s="25"/>
      <c r="T206" s="25"/>
      <c r="U206" s="25"/>
      <c r="V206" s="25"/>
    </row>
    <row r="207" spans="1:22" ht="18.75" customHeight="1">
      <c r="A207" s="25"/>
      <c r="B207" s="25"/>
      <c r="C207" s="25"/>
      <c r="D207" s="25"/>
      <c r="E207" s="25"/>
      <c r="F207" s="25"/>
      <c r="G207" s="25"/>
      <c r="H207" s="25"/>
      <c r="I207" s="36"/>
      <c r="J207" s="36"/>
      <c r="K207" s="36"/>
      <c r="L207" s="36"/>
      <c r="M207" s="25"/>
      <c r="N207" s="25"/>
      <c r="O207" s="25"/>
      <c r="P207" s="25"/>
      <c r="Q207" s="25"/>
      <c r="R207" s="25"/>
      <c r="S207" s="25"/>
      <c r="T207" s="25"/>
      <c r="U207" s="25"/>
      <c r="V207" s="25"/>
    </row>
    <row r="208" spans="1:22" ht="18.75" customHeight="1">
      <c r="A208" s="25"/>
      <c r="B208" s="25"/>
      <c r="C208" s="25"/>
      <c r="D208" s="25"/>
      <c r="E208" s="25"/>
      <c r="F208" s="25"/>
      <c r="G208" s="25"/>
      <c r="H208" s="25"/>
      <c r="I208" s="36"/>
      <c r="J208" s="36"/>
      <c r="K208" s="36"/>
      <c r="L208" s="36"/>
      <c r="M208" s="25"/>
      <c r="N208" s="25"/>
      <c r="O208" s="25"/>
      <c r="P208" s="25"/>
      <c r="Q208" s="25"/>
      <c r="R208" s="25"/>
      <c r="S208" s="25"/>
      <c r="T208" s="25"/>
      <c r="U208" s="25"/>
      <c r="V208" s="25"/>
    </row>
    <row r="209" spans="1:22" ht="18.75" customHeight="1">
      <c r="A209" s="25"/>
      <c r="B209" s="25"/>
      <c r="C209" s="25"/>
      <c r="D209" s="25"/>
      <c r="E209" s="25"/>
      <c r="F209" s="25"/>
      <c r="G209" s="25"/>
      <c r="H209" s="25"/>
      <c r="I209" s="36"/>
      <c r="J209" s="36"/>
      <c r="K209" s="36"/>
      <c r="L209" s="36"/>
      <c r="M209" s="25"/>
      <c r="N209" s="25"/>
      <c r="O209" s="25"/>
      <c r="P209" s="25"/>
      <c r="Q209" s="25"/>
      <c r="R209" s="25"/>
      <c r="S209" s="25"/>
      <c r="T209" s="25"/>
      <c r="U209" s="25"/>
      <c r="V209" s="25"/>
    </row>
    <row r="210" spans="1:22" ht="18.75" customHeight="1">
      <c r="A210" s="25"/>
      <c r="B210" s="25"/>
      <c r="C210" s="25"/>
      <c r="D210" s="25"/>
      <c r="E210" s="25"/>
      <c r="F210" s="25"/>
      <c r="G210" s="25"/>
      <c r="H210" s="25"/>
      <c r="I210" s="36"/>
      <c r="J210" s="36"/>
      <c r="K210" s="36"/>
      <c r="L210" s="36"/>
      <c r="M210" s="25"/>
      <c r="N210" s="25"/>
      <c r="O210" s="25"/>
      <c r="P210" s="25"/>
      <c r="Q210" s="25"/>
      <c r="R210" s="25"/>
      <c r="S210" s="25"/>
      <c r="T210" s="25"/>
      <c r="U210" s="25"/>
      <c r="V210" s="25"/>
    </row>
    <row r="211" spans="1:22" ht="18.75" customHeight="1">
      <c r="A211" s="25"/>
      <c r="B211" s="25"/>
      <c r="C211" s="25"/>
      <c r="D211" s="25"/>
      <c r="E211" s="25"/>
      <c r="F211" s="25"/>
      <c r="G211" s="25"/>
      <c r="H211" s="25"/>
      <c r="I211" s="36"/>
      <c r="J211" s="36"/>
      <c r="K211" s="36"/>
      <c r="L211" s="36"/>
      <c r="M211" s="25"/>
      <c r="N211" s="25"/>
      <c r="O211" s="25"/>
      <c r="P211" s="25"/>
      <c r="Q211" s="25"/>
      <c r="R211" s="25"/>
      <c r="S211" s="25"/>
      <c r="T211" s="25"/>
      <c r="U211" s="25"/>
      <c r="V211" s="25"/>
    </row>
    <row r="212" spans="1:22" ht="18.75" customHeight="1">
      <c r="A212" s="25"/>
      <c r="B212" s="25"/>
      <c r="C212" s="25"/>
      <c r="D212" s="25"/>
      <c r="E212" s="25"/>
      <c r="F212" s="25"/>
      <c r="G212" s="25"/>
      <c r="H212" s="25"/>
      <c r="I212" s="36"/>
      <c r="J212" s="36"/>
      <c r="K212" s="36"/>
      <c r="L212" s="36"/>
      <c r="M212" s="25"/>
      <c r="N212" s="25"/>
      <c r="O212" s="25"/>
      <c r="P212" s="25"/>
      <c r="Q212" s="25"/>
      <c r="R212" s="25"/>
      <c r="S212" s="25"/>
      <c r="T212" s="25"/>
      <c r="U212" s="25"/>
      <c r="V212" s="25"/>
    </row>
    <row r="213" spans="1:22" ht="18.75" customHeight="1">
      <c r="A213" s="25"/>
      <c r="B213" s="25"/>
      <c r="C213" s="25"/>
      <c r="D213" s="25"/>
      <c r="E213" s="25"/>
      <c r="F213" s="25"/>
      <c r="G213" s="25"/>
      <c r="H213" s="25"/>
      <c r="I213" s="36"/>
      <c r="J213" s="36"/>
      <c r="K213" s="36"/>
      <c r="L213" s="36"/>
      <c r="M213" s="25"/>
      <c r="N213" s="25"/>
      <c r="O213" s="25"/>
      <c r="P213" s="25"/>
      <c r="Q213" s="25"/>
      <c r="R213" s="25"/>
      <c r="S213" s="25"/>
      <c r="T213" s="25"/>
      <c r="U213" s="25"/>
      <c r="V213" s="25"/>
    </row>
    <row r="214" spans="1:22" ht="18.75" customHeight="1">
      <c r="A214" s="25"/>
      <c r="B214" s="25"/>
      <c r="C214" s="25"/>
      <c r="D214" s="25"/>
      <c r="E214" s="25"/>
      <c r="F214" s="25"/>
      <c r="G214" s="25"/>
      <c r="H214" s="25"/>
      <c r="I214" s="36"/>
      <c r="J214" s="36"/>
      <c r="K214" s="36"/>
      <c r="L214" s="36"/>
      <c r="M214" s="25"/>
      <c r="N214" s="25"/>
      <c r="O214" s="25"/>
      <c r="P214" s="25"/>
      <c r="Q214" s="25"/>
      <c r="R214" s="25"/>
      <c r="S214" s="25"/>
      <c r="T214" s="25"/>
      <c r="U214" s="25"/>
      <c r="V214" s="25"/>
    </row>
    <row r="215" spans="1:22" ht="18.75" customHeight="1">
      <c r="A215" s="25"/>
      <c r="B215" s="25"/>
      <c r="C215" s="25"/>
      <c r="D215" s="25"/>
      <c r="E215" s="25"/>
      <c r="F215" s="25"/>
      <c r="G215" s="25"/>
      <c r="H215" s="25"/>
      <c r="I215" s="36"/>
      <c r="J215" s="36"/>
      <c r="K215" s="36"/>
      <c r="L215" s="36"/>
      <c r="M215" s="25"/>
      <c r="N215" s="25"/>
      <c r="O215" s="25"/>
      <c r="P215" s="25"/>
      <c r="Q215" s="25"/>
      <c r="R215" s="25"/>
      <c r="S215" s="25"/>
      <c r="T215" s="25"/>
      <c r="U215" s="25"/>
      <c r="V215" s="25"/>
    </row>
    <row r="216" spans="1:22" ht="18.75" customHeight="1">
      <c r="A216" s="25"/>
      <c r="B216" s="25"/>
      <c r="C216" s="25"/>
      <c r="D216" s="25"/>
      <c r="E216" s="25"/>
      <c r="F216" s="25"/>
      <c r="G216" s="25"/>
      <c r="H216" s="25"/>
      <c r="I216" s="36"/>
      <c r="J216" s="36"/>
      <c r="K216" s="36"/>
      <c r="L216" s="36"/>
      <c r="M216" s="25"/>
      <c r="N216" s="25"/>
      <c r="O216" s="25"/>
      <c r="P216" s="25"/>
      <c r="Q216" s="25"/>
      <c r="R216" s="25"/>
      <c r="S216" s="25"/>
      <c r="T216" s="25"/>
      <c r="U216" s="25"/>
      <c r="V216" s="25"/>
    </row>
    <row r="217" spans="1:22" ht="18.75" customHeight="1">
      <c r="A217" s="25"/>
      <c r="B217" s="25"/>
      <c r="C217" s="25"/>
      <c r="D217" s="25"/>
      <c r="E217" s="25"/>
      <c r="F217" s="25"/>
      <c r="G217" s="25"/>
      <c r="H217" s="25"/>
      <c r="I217" s="36"/>
      <c r="J217" s="36"/>
      <c r="K217" s="36"/>
      <c r="L217" s="36"/>
      <c r="M217" s="25"/>
      <c r="N217" s="25"/>
      <c r="O217" s="25"/>
      <c r="P217" s="25"/>
      <c r="Q217" s="25"/>
      <c r="R217" s="25"/>
      <c r="S217" s="25"/>
      <c r="T217" s="25"/>
      <c r="U217" s="25"/>
      <c r="V217" s="25"/>
    </row>
    <row r="218" spans="1:22" ht="18.75" customHeight="1">
      <c r="A218" s="25"/>
      <c r="B218" s="25"/>
      <c r="C218" s="25"/>
      <c r="D218" s="25"/>
      <c r="E218" s="25"/>
      <c r="F218" s="25"/>
      <c r="G218" s="25"/>
      <c r="H218" s="25"/>
      <c r="I218" s="36"/>
      <c r="J218" s="36"/>
      <c r="K218" s="36"/>
      <c r="L218" s="36"/>
      <c r="M218" s="25"/>
      <c r="N218" s="25"/>
      <c r="O218" s="25"/>
      <c r="P218" s="25"/>
      <c r="Q218" s="25"/>
      <c r="R218" s="25"/>
      <c r="S218" s="25"/>
      <c r="T218" s="25"/>
      <c r="U218" s="25"/>
      <c r="V218" s="25"/>
    </row>
    <row r="219" spans="1:22" ht="18.75" customHeight="1">
      <c r="A219" s="25"/>
      <c r="B219" s="25"/>
      <c r="C219" s="25"/>
      <c r="D219" s="25"/>
      <c r="E219" s="25"/>
      <c r="F219" s="25"/>
      <c r="G219" s="25"/>
      <c r="H219" s="25"/>
      <c r="I219" s="36"/>
      <c r="J219" s="36"/>
      <c r="K219" s="36"/>
      <c r="L219" s="36"/>
      <c r="M219" s="25"/>
      <c r="N219" s="25"/>
      <c r="O219" s="25"/>
      <c r="P219" s="25"/>
      <c r="Q219" s="25"/>
      <c r="R219" s="25"/>
      <c r="S219" s="25"/>
      <c r="T219" s="25"/>
      <c r="U219" s="25"/>
      <c r="V219" s="25"/>
    </row>
    <row r="220" spans="1:22" ht="18.75" customHeight="1">
      <c r="A220" s="25"/>
      <c r="B220" s="25"/>
      <c r="C220" s="25"/>
      <c r="D220" s="25"/>
      <c r="E220" s="25"/>
      <c r="F220" s="25"/>
      <c r="G220" s="25"/>
      <c r="H220" s="25"/>
      <c r="I220" s="36"/>
      <c r="J220" s="36"/>
      <c r="K220" s="36"/>
      <c r="L220" s="36"/>
      <c r="M220" s="25"/>
      <c r="N220" s="25"/>
      <c r="O220" s="25"/>
      <c r="P220" s="25"/>
      <c r="Q220" s="25"/>
      <c r="R220" s="25"/>
      <c r="S220" s="25"/>
      <c r="T220" s="25"/>
      <c r="U220" s="25"/>
      <c r="V220" s="25"/>
    </row>
    <row r="221" spans="1:22" ht="18.75" customHeight="1">
      <c r="A221" s="25"/>
      <c r="B221" s="25"/>
      <c r="C221" s="25"/>
      <c r="D221" s="25"/>
      <c r="E221" s="25"/>
      <c r="F221" s="25"/>
      <c r="G221" s="25"/>
      <c r="H221" s="25"/>
      <c r="I221" s="36"/>
      <c r="J221" s="36"/>
      <c r="K221" s="36"/>
      <c r="L221" s="36"/>
      <c r="M221" s="25"/>
      <c r="N221" s="25"/>
      <c r="O221" s="25"/>
      <c r="P221" s="25"/>
      <c r="Q221" s="25"/>
      <c r="R221" s="25"/>
      <c r="S221" s="25"/>
      <c r="T221" s="25"/>
      <c r="U221" s="25"/>
      <c r="V221" s="25"/>
    </row>
    <row r="222" spans="1:22" ht="18.75" customHeight="1">
      <c r="A222" s="25"/>
      <c r="B222" s="25"/>
      <c r="C222" s="25"/>
      <c r="D222" s="25"/>
      <c r="E222" s="25"/>
      <c r="F222" s="25"/>
      <c r="G222" s="25"/>
      <c r="H222" s="25"/>
      <c r="I222" s="36"/>
      <c r="J222" s="36"/>
      <c r="K222" s="36"/>
      <c r="L222" s="36"/>
      <c r="M222" s="25"/>
      <c r="N222" s="25"/>
      <c r="O222" s="25"/>
      <c r="P222" s="25"/>
      <c r="Q222" s="25"/>
      <c r="R222" s="25"/>
      <c r="S222" s="25"/>
      <c r="T222" s="25"/>
      <c r="U222" s="25"/>
      <c r="V222" s="25"/>
    </row>
    <row r="223" spans="1:22" ht="18.75" customHeight="1">
      <c r="A223" s="25"/>
      <c r="B223" s="25"/>
      <c r="C223" s="25"/>
      <c r="D223" s="25"/>
      <c r="E223" s="25"/>
      <c r="F223" s="25"/>
      <c r="G223" s="25"/>
      <c r="H223" s="25"/>
      <c r="I223" s="36"/>
      <c r="J223" s="36"/>
      <c r="K223" s="36"/>
      <c r="L223" s="36"/>
      <c r="M223" s="25"/>
      <c r="N223" s="25"/>
      <c r="O223" s="25"/>
      <c r="P223" s="25"/>
      <c r="Q223" s="25"/>
      <c r="R223" s="25"/>
      <c r="S223" s="25"/>
      <c r="T223" s="25"/>
      <c r="U223" s="25"/>
      <c r="V223" s="25"/>
    </row>
    <row r="224" spans="1:22" ht="18.75" customHeight="1">
      <c r="A224" s="25"/>
      <c r="B224" s="25"/>
      <c r="C224" s="25"/>
      <c r="D224" s="25"/>
      <c r="E224" s="25"/>
      <c r="F224" s="25"/>
      <c r="G224" s="25"/>
      <c r="H224" s="25"/>
      <c r="I224" s="36"/>
      <c r="J224" s="36"/>
      <c r="K224" s="36"/>
      <c r="L224" s="36"/>
      <c r="M224" s="25"/>
      <c r="N224" s="25"/>
      <c r="O224" s="25"/>
      <c r="P224" s="25"/>
      <c r="Q224" s="25"/>
      <c r="R224" s="25"/>
      <c r="S224" s="25"/>
      <c r="T224" s="25"/>
      <c r="U224" s="25"/>
      <c r="V224" s="25"/>
    </row>
    <row r="225" spans="1:22" ht="18.75" customHeight="1">
      <c r="A225" s="25"/>
      <c r="B225" s="25"/>
      <c r="C225" s="25"/>
      <c r="D225" s="25"/>
      <c r="E225" s="25"/>
      <c r="F225" s="25"/>
      <c r="G225" s="25"/>
      <c r="H225" s="25"/>
      <c r="I225" s="36"/>
      <c r="J225" s="36"/>
      <c r="K225" s="36"/>
      <c r="L225" s="36"/>
      <c r="M225" s="25"/>
      <c r="N225" s="25"/>
      <c r="O225" s="25"/>
      <c r="P225" s="25"/>
      <c r="Q225" s="25"/>
      <c r="R225" s="25"/>
      <c r="S225" s="25"/>
      <c r="T225" s="25"/>
      <c r="U225" s="25"/>
      <c r="V225" s="25"/>
    </row>
    <row r="226" spans="1:22" ht="18.75" customHeight="1">
      <c r="A226" s="25"/>
      <c r="B226" s="25"/>
      <c r="C226" s="25"/>
      <c r="D226" s="25"/>
      <c r="E226" s="25"/>
      <c r="F226" s="25"/>
      <c r="G226" s="25"/>
      <c r="H226" s="25"/>
      <c r="I226" s="36"/>
      <c r="J226" s="36"/>
      <c r="K226" s="36"/>
      <c r="L226" s="36"/>
      <c r="M226" s="25"/>
      <c r="N226" s="25"/>
      <c r="O226" s="25"/>
      <c r="P226" s="25"/>
      <c r="Q226" s="25"/>
      <c r="R226" s="25"/>
      <c r="S226" s="25"/>
      <c r="T226" s="25"/>
      <c r="U226" s="25"/>
      <c r="V226" s="25"/>
    </row>
    <row r="227" spans="1:22" ht="18.75" customHeight="1">
      <c r="A227" s="25"/>
      <c r="B227" s="25"/>
      <c r="C227" s="25"/>
      <c r="D227" s="25"/>
      <c r="E227" s="25"/>
      <c r="F227" s="25"/>
      <c r="G227" s="25"/>
      <c r="H227" s="25"/>
      <c r="I227" s="36"/>
      <c r="J227" s="36"/>
      <c r="K227" s="36"/>
      <c r="L227" s="36"/>
      <c r="M227" s="25"/>
      <c r="N227" s="25"/>
      <c r="O227" s="25"/>
      <c r="P227" s="25"/>
      <c r="Q227" s="25"/>
      <c r="R227" s="25"/>
      <c r="S227" s="25"/>
      <c r="T227" s="25"/>
      <c r="U227" s="25"/>
      <c r="V227" s="25"/>
    </row>
    <row r="228" spans="1:22" ht="18.75" customHeight="1">
      <c r="A228" s="25"/>
      <c r="B228" s="25"/>
      <c r="C228" s="25"/>
      <c r="D228" s="25"/>
      <c r="E228" s="25"/>
      <c r="F228" s="25"/>
      <c r="G228" s="25"/>
      <c r="H228" s="25"/>
      <c r="I228" s="36"/>
      <c r="J228" s="36"/>
      <c r="K228" s="36"/>
      <c r="L228" s="36"/>
      <c r="M228" s="25"/>
      <c r="N228" s="25"/>
      <c r="O228" s="25"/>
      <c r="P228" s="25"/>
      <c r="Q228" s="25"/>
      <c r="R228" s="25"/>
      <c r="S228" s="25"/>
      <c r="T228" s="25"/>
      <c r="U228" s="25"/>
      <c r="V228" s="25"/>
    </row>
    <row r="229" spans="1:22" ht="18.75" customHeight="1">
      <c r="A229" s="25"/>
      <c r="B229" s="25"/>
      <c r="C229" s="25"/>
      <c r="D229" s="25"/>
      <c r="E229" s="25"/>
      <c r="F229" s="25"/>
      <c r="G229" s="25"/>
      <c r="H229" s="25"/>
      <c r="I229" s="36"/>
      <c r="J229" s="36"/>
      <c r="K229" s="36"/>
      <c r="L229" s="36"/>
      <c r="M229" s="25"/>
      <c r="N229" s="25"/>
      <c r="O229" s="25"/>
      <c r="P229" s="25"/>
      <c r="Q229" s="25"/>
      <c r="R229" s="25"/>
      <c r="S229" s="25"/>
      <c r="T229" s="25"/>
      <c r="U229" s="25"/>
      <c r="V229" s="25"/>
    </row>
    <row r="230" spans="1:22" ht="18.75" customHeight="1">
      <c r="A230" s="25"/>
      <c r="B230" s="25"/>
      <c r="C230" s="25"/>
      <c r="D230" s="25"/>
      <c r="E230" s="25"/>
      <c r="F230" s="25"/>
      <c r="G230" s="25"/>
      <c r="H230" s="25"/>
      <c r="I230" s="36"/>
      <c r="J230" s="36"/>
      <c r="K230" s="36"/>
      <c r="L230" s="36"/>
      <c r="M230" s="25"/>
      <c r="N230" s="25"/>
      <c r="O230" s="25"/>
      <c r="P230" s="25"/>
      <c r="Q230" s="25"/>
      <c r="R230" s="25"/>
      <c r="S230" s="25"/>
      <c r="T230" s="25"/>
      <c r="U230" s="25"/>
      <c r="V230" s="25"/>
    </row>
    <row r="231" spans="1:22" ht="18.75" customHeight="1">
      <c r="A231" s="25"/>
      <c r="B231" s="25"/>
      <c r="C231" s="25"/>
      <c r="D231" s="25"/>
      <c r="E231" s="25"/>
      <c r="F231" s="25"/>
      <c r="G231" s="25"/>
      <c r="H231" s="25"/>
      <c r="I231" s="36"/>
      <c r="J231" s="36"/>
      <c r="K231" s="36"/>
      <c r="L231" s="36"/>
      <c r="M231" s="25"/>
      <c r="N231" s="25"/>
      <c r="O231" s="25"/>
      <c r="P231" s="25"/>
      <c r="Q231" s="25"/>
      <c r="R231" s="25"/>
      <c r="S231" s="25"/>
      <c r="T231" s="25"/>
      <c r="U231" s="25"/>
      <c r="V231" s="25"/>
    </row>
    <row r="232" spans="1:22" ht="18.75" customHeight="1">
      <c r="A232" s="25"/>
      <c r="B232" s="25"/>
      <c r="C232" s="25"/>
      <c r="D232" s="25"/>
      <c r="E232" s="25"/>
      <c r="F232" s="25"/>
      <c r="G232" s="25"/>
      <c r="H232" s="25"/>
      <c r="I232" s="36"/>
      <c r="J232" s="36"/>
      <c r="K232" s="36"/>
      <c r="L232" s="36"/>
      <c r="M232" s="25"/>
      <c r="N232" s="25"/>
      <c r="O232" s="25"/>
      <c r="P232" s="25"/>
      <c r="Q232" s="25"/>
      <c r="R232" s="25"/>
      <c r="S232" s="25"/>
      <c r="T232" s="25"/>
      <c r="U232" s="25"/>
      <c r="V232" s="25"/>
    </row>
    <row r="233" spans="1:22" ht="18.75" customHeight="1">
      <c r="A233" s="25"/>
      <c r="B233" s="25"/>
      <c r="C233" s="25"/>
      <c r="D233" s="25"/>
      <c r="E233" s="25"/>
      <c r="F233" s="25"/>
      <c r="G233" s="25"/>
      <c r="H233" s="25"/>
      <c r="I233" s="36"/>
      <c r="J233" s="36"/>
      <c r="K233" s="36"/>
      <c r="L233" s="36"/>
      <c r="M233" s="25"/>
      <c r="N233" s="25"/>
      <c r="O233" s="25"/>
      <c r="P233" s="25"/>
      <c r="Q233" s="25"/>
      <c r="R233" s="25"/>
      <c r="S233" s="25"/>
      <c r="T233" s="25"/>
      <c r="U233" s="25"/>
      <c r="V233" s="25"/>
    </row>
    <row r="234" spans="1:22" ht="18.75" customHeight="1">
      <c r="A234" s="25"/>
      <c r="B234" s="25"/>
      <c r="C234" s="25"/>
      <c r="D234" s="25"/>
      <c r="E234" s="25"/>
      <c r="F234" s="25"/>
      <c r="G234" s="25"/>
      <c r="H234" s="25"/>
      <c r="I234" s="36"/>
      <c r="J234" s="36"/>
      <c r="K234" s="36"/>
      <c r="L234" s="36"/>
      <c r="M234" s="25"/>
      <c r="N234" s="25"/>
      <c r="O234" s="25"/>
      <c r="P234" s="25"/>
      <c r="Q234" s="25"/>
      <c r="R234" s="25"/>
      <c r="S234" s="25"/>
      <c r="T234" s="25"/>
      <c r="U234" s="25"/>
      <c r="V234" s="25"/>
    </row>
    <row r="235" spans="1:22" ht="18.75" customHeight="1">
      <c r="A235" s="25"/>
      <c r="B235" s="25"/>
      <c r="C235" s="25"/>
      <c r="D235" s="25"/>
      <c r="E235" s="25"/>
      <c r="F235" s="25"/>
      <c r="G235" s="25"/>
      <c r="H235" s="25"/>
      <c r="I235" s="36"/>
      <c r="J235" s="36"/>
      <c r="K235" s="36"/>
      <c r="L235" s="36"/>
      <c r="M235" s="25"/>
      <c r="N235" s="25"/>
      <c r="O235" s="25"/>
      <c r="P235" s="25"/>
      <c r="Q235" s="25"/>
      <c r="R235" s="25"/>
      <c r="S235" s="25"/>
      <c r="T235" s="25"/>
      <c r="U235" s="25"/>
      <c r="V235" s="25"/>
    </row>
    <row r="236" spans="1:22" ht="18.75" customHeight="1">
      <c r="A236" s="25"/>
      <c r="B236" s="25"/>
      <c r="C236" s="25"/>
      <c r="D236" s="25"/>
      <c r="E236" s="25"/>
      <c r="F236" s="25"/>
      <c r="G236" s="25"/>
      <c r="H236" s="25"/>
      <c r="I236" s="36"/>
      <c r="J236" s="36"/>
      <c r="K236" s="36"/>
      <c r="L236" s="36"/>
      <c r="M236" s="25"/>
      <c r="N236" s="25"/>
      <c r="O236" s="25"/>
      <c r="P236" s="25"/>
      <c r="Q236" s="25"/>
      <c r="R236" s="25"/>
      <c r="S236" s="25"/>
      <c r="T236" s="25"/>
      <c r="U236" s="25"/>
      <c r="V236" s="25"/>
    </row>
    <row r="237" spans="1:22" ht="18.75" customHeight="1">
      <c r="A237" s="25"/>
      <c r="B237" s="25"/>
      <c r="C237" s="25"/>
      <c r="D237" s="25"/>
      <c r="E237" s="25"/>
      <c r="F237" s="25"/>
      <c r="G237" s="25"/>
      <c r="H237" s="25"/>
      <c r="I237" s="36"/>
      <c r="J237" s="36"/>
      <c r="K237" s="36"/>
      <c r="L237" s="36"/>
      <c r="M237" s="25"/>
      <c r="N237" s="25"/>
      <c r="O237" s="25"/>
      <c r="P237" s="25"/>
      <c r="Q237" s="25"/>
      <c r="R237" s="25"/>
      <c r="S237" s="25"/>
      <c r="T237" s="25"/>
      <c r="U237" s="25"/>
      <c r="V237" s="25"/>
    </row>
    <row r="238" spans="1:22" ht="15.75" customHeight="1"/>
    <row r="239" spans="1:22" ht="15.75" customHeight="1"/>
    <row r="240" spans="1:22"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sheetData>
  <mergeCells count="2">
    <mergeCell ref="T15:X20"/>
    <mergeCell ref="R18:S18"/>
  </mergeCells>
  <printOptions horizontalCentered="1" verticalCentered="1"/>
  <pageMargins left="0.31496062992125984" right="0.31496062992125984" top="0.35433070866141736" bottom="0.35433070866141736" header="0" footer="0"/>
  <pageSetup scale="4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323DF-5A9F-4B66-85EC-0699A58F59C6}">
  <dimension ref="A1:AF718"/>
  <sheetViews>
    <sheetView showGridLines="0" zoomScale="80" zoomScaleNormal="80" workbookViewId="0">
      <selection activeCell="N4" sqref="N4"/>
    </sheetView>
  </sheetViews>
  <sheetFormatPr baseColWidth="10" defaultColWidth="11.08203125" defaultRowHeight="15" customHeight="1"/>
  <cols>
    <col min="1" max="1" width="3.5" style="20" customWidth="1"/>
    <col min="2" max="10" width="9.5" style="20" customWidth="1"/>
    <col min="11" max="11" width="9.5" style="68" customWidth="1"/>
    <col min="12" max="12" width="9.58203125" style="68" customWidth="1"/>
    <col min="13" max="13" width="9.58203125" style="20" customWidth="1"/>
    <col min="14" max="14" width="49.83203125" style="20" customWidth="1"/>
    <col min="15" max="18" width="9.5" style="20" customWidth="1"/>
    <col min="19" max="30" width="10.58203125" style="20" customWidth="1"/>
    <col min="31" max="31" width="9.33203125" style="20" customWidth="1"/>
    <col min="32" max="16384" width="11.08203125" style="20"/>
  </cols>
  <sheetData>
    <row r="1" spans="1:31" ht="24">
      <c r="A1" s="82"/>
      <c r="B1" s="169" t="s">
        <v>654</v>
      </c>
      <c r="C1" s="82"/>
      <c r="D1" s="82"/>
      <c r="E1" s="82"/>
      <c r="F1" s="82"/>
      <c r="G1" s="82"/>
      <c r="H1" s="82"/>
      <c r="I1" s="82"/>
      <c r="J1" s="82"/>
      <c r="K1" s="173"/>
      <c r="L1" s="173"/>
      <c r="M1" s="85"/>
      <c r="N1" s="85"/>
      <c r="O1" s="85"/>
      <c r="P1" s="85"/>
      <c r="Q1" s="85"/>
      <c r="R1" s="85"/>
      <c r="S1" s="85"/>
      <c r="T1" s="85"/>
      <c r="U1" s="85"/>
      <c r="V1" s="85"/>
      <c r="W1" s="85"/>
      <c r="X1" s="85"/>
      <c r="Y1" s="85"/>
      <c r="Z1" s="85"/>
      <c r="AA1" s="85"/>
      <c r="AB1" s="85"/>
      <c r="AC1" s="85"/>
      <c r="AD1" s="85"/>
      <c r="AE1" s="85"/>
    </row>
    <row r="2" spans="1:31" s="86" customFormat="1" ht="18" customHeight="1">
      <c r="A2" s="125"/>
      <c r="B2" s="175" t="s">
        <v>655</v>
      </c>
      <c r="C2" s="125"/>
      <c r="D2" s="125"/>
      <c r="E2" s="125"/>
      <c r="F2" s="125"/>
      <c r="G2" s="435" t="s">
        <v>15</v>
      </c>
      <c r="H2" s="435"/>
      <c r="I2" s="435">
        <v>2021</v>
      </c>
      <c r="J2" s="435">
        <v>2022</v>
      </c>
      <c r="K2" s="435">
        <v>2023</v>
      </c>
      <c r="L2" s="435">
        <v>2024</v>
      </c>
      <c r="M2" s="435">
        <v>2025</v>
      </c>
      <c r="N2" s="176"/>
      <c r="O2" s="177"/>
      <c r="P2" s="176"/>
      <c r="Q2" s="176"/>
      <c r="R2" s="176"/>
      <c r="S2" s="176"/>
      <c r="T2" s="176"/>
      <c r="U2" s="176"/>
      <c r="V2" s="176"/>
      <c r="W2" s="176"/>
      <c r="X2" s="176"/>
      <c r="Y2" s="176"/>
      <c r="Z2" s="176"/>
      <c r="AA2" s="176"/>
      <c r="AB2" s="176"/>
      <c r="AC2" s="176"/>
      <c r="AD2" s="176"/>
      <c r="AE2" s="176"/>
    </row>
    <row r="3" spans="1:31" ht="18" customHeight="1">
      <c r="A3" s="82"/>
      <c r="B3" s="178" t="s">
        <v>12</v>
      </c>
      <c r="C3" s="178"/>
      <c r="D3" s="178"/>
      <c r="E3" s="178"/>
      <c r="F3" s="178"/>
      <c r="G3" s="438"/>
      <c r="H3" s="438"/>
      <c r="I3" s="438"/>
      <c r="J3" s="438"/>
      <c r="K3" s="438"/>
      <c r="L3" s="438"/>
      <c r="M3" s="438"/>
      <c r="N3" s="85"/>
      <c r="O3" s="463"/>
      <c r="P3" s="463"/>
      <c r="Q3" s="463"/>
      <c r="R3" s="463"/>
      <c r="S3" s="463"/>
      <c r="T3" s="463"/>
      <c r="U3" s="463"/>
      <c r="V3" s="463"/>
      <c r="W3" s="463"/>
      <c r="X3" s="463"/>
      <c r="Y3" s="463"/>
      <c r="Z3" s="463"/>
      <c r="AA3" s="463"/>
      <c r="AB3" s="85"/>
      <c r="AC3" s="85"/>
      <c r="AD3" s="85"/>
      <c r="AE3" s="85"/>
    </row>
    <row r="4" spans="1:31" ht="18" customHeight="1">
      <c r="A4" s="82"/>
      <c r="B4" s="608"/>
      <c r="C4" s="608"/>
      <c r="D4" s="608"/>
      <c r="E4" s="608"/>
      <c r="F4" s="608"/>
      <c r="G4" s="609"/>
      <c r="H4" s="609"/>
      <c r="I4" s="609"/>
      <c r="J4" s="609"/>
      <c r="K4" s="609"/>
      <c r="L4" s="609"/>
      <c r="M4" s="609"/>
      <c r="N4" s="85"/>
      <c r="O4" s="463"/>
      <c r="P4" s="463"/>
      <c r="Q4" s="463"/>
      <c r="R4" s="463"/>
      <c r="S4" s="463"/>
      <c r="T4" s="463"/>
      <c r="U4" s="463"/>
      <c r="V4" s="463"/>
      <c r="W4" s="463"/>
      <c r="X4" s="463"/>
      <c r="Y4" s="463"/>
      <c r="Z4" s="463"/>
      <c r="AA4" s="463"/>
      <c r="AB4" s="85"/>
      <c r="AC4" s="85"/>
      <c r="AD4" s="85"/>
      <c r="AE4" s="85"/>
    </row>
    <row r="5" spans="1:31" ht="18" customHeight="1">
      <c r="A5" s="82"/>
      <c r="B5" s="610" t="s">
        <v>12</v>
      </c>
      <c r="C5" s="611"/>
      <c r="D5" s="611"/>
      <c r="E5" s="611"/>
      <c r="F5" s="611"/>
      <c r="G5" s="612"/>
      <c r="H5" s="612"/>
      <c r="I5" s="612"/>
      <c r="J5" s="612"/>
      <c r="K5" s="612"/>
      <c r="L5" s="612"/>
      <c r="M5" s="612"/>
      <c r="N5" s="434"/>
      <c r="O5" s="187"/>
      <c r="P5" s="187"/>
      <c r="Q5" s="463"/>
      <c r="R5" s="463"/>
      <c r="S5" s="463"/>
      <c r="T5" s="463"/>
      <c r="U5" s="463"/>
      <c r="V5" s="463"/>
      <c r="W5" s="463"/>
      <c r="X5" s="463"/>
      <c r="Y5" s="463"/>
      <c r="Z5" s="463"/>
      <c r="AA5" s="463"/>
      <c r="AB5" s="85"/>
      <c r="AC5" s="85"/>
      <c r="AD5" s="85"/>
      <c r="AE5" s="85"/>
    </row>
    <row r="6" spans="1:31" ht="18" customHeight="1">
      <c r="A6" s="82"/>
      <c r="B6" s="40" t="s">
        <v>656</v>
      </c>
      <c r="C6" s="40"/>
      <c r="D6" s="40"/>
      <c r="E6" s="40"/>
      <c r="F6" s="40"/>
      <c r="G6" s="28" t="s">
        <v>266</v>
      </c>
      <c r="H6" s="28"/>
      <c r="I6" s="447">
        <v>268</v>
      </c>
      <c r="J6" s="447">
        <v>302</v>
      </c>
      <c r="K6" s="447">
        <v>322</v>
      </c>
      <c r="L6" s="447">
        <v>337</v>
      </c>
      <c r="M6" s="447">
        <v>371</v>
      </c>
      <c r="O6" s="187"/>
      <c r="P6" s="187"/>
      <c r="Q6" s="463"/>
      <c r="R6" s="463"/>
      <c r="S6" s="463"/>
      <c r="T6" s="463"/>
      <c r="U6" s="463"/>
      <c r="V6" s="463"/>
      <c r="W6" s="463"/>
      <c r="X6" s="463"/>
      <c r="Y6" s="463"/>
      <c r="Z6" s="463"/>
      <c r="AA6" s="463"/>
      <c r="AB6" s="85"/>
      <c r="AC6" s="85"/>
      <c r="AD6" s="85"/>
      <c r="AE6" s="85"/>
    </row>
    <row r="7" spans="1:31" ht="18" customHeight="1">
      <c r="A7" s="82"/>
      <c r="B7" s="40" t="s">
        <v>657</v>
      </c>
      <c r="C7" s="40"/>
      <c r="D7" s="40"/>
      <c r="E7" s="40"/>
      <c r="F7" s="40"/>
      <c r="G7" s="28" t="s">
        <v>266</v>
      </c>
      <c r="H7" s="28"/>
      <c r="I7" s="446">
        <v>525</v>
      </c>
      <c r="J7" s="446">
        <v>622</v>
      </c>
      <c r="K7" s="446">
        <v>653</v>
      </c>
      <c r="L7" s="446">
        <v>781</v>
      </c>
      <c r="M7" s="447">
        <v>910</v>
      </c>
      <c r="N7" s="180"/>
      <c r="O7" s="187"/>
      <c r="P7" s="187"/>
      <c r="Q7" s="463"/>
      <c r="R7" s="463"/>
      <c r="S7" s="463"/>
      <c r="T7" s="463"/>
      <c r="U7" s="463"/>
      <c r="V7" s="463"/>
      <c r="W7" s="463"/>
      <c r="X7" s="463"/>
      <c r="Y7" s="463"/>
      <c r="Z7" s="463"/>
      <c r="AA7" s="463"/>
      <c r="AB7" s="85"/>
      <c r="AC7" s="85"/>
      <c r="AD7" s="85"/>
      <c r="AE7" s="85"/>
    </row>
    <row r="8" spans="1:31" ht="18" customHeight="1">
      <c r="A8" s="82"/>
      <c r="B8" s="40" t="s">
        <v>658</v>
      </c>
      <c r="C8" s="40"/>
      <c r="D8" s="40"/>
      <c r="E8" s="40"/>
      <c r="F8" s="40"/>
      <c r="G8" s="28" t="s">
        <v>266</v>
      </c>
      <c r="H8" s="28"/>
      <c r="I8" s="446">
        <v>43</v>
      </c>
      <c r="J8" s="446">
        <v>68</v>
      </c>
      <c r="K8" s="446">
        <v>66</v>
      </c>
      <c r="L8" s="446">
        <v>74</v>
      </c>
      <c r="M8" s="447">
        <v>104</v>
      </c>
      <c r="N8" s="180"/>
      <c r="O8" s="187"/>
      <c r="P8" s="187"/>
      <c r="Q8" s="463"/>
      <c r="R8" s="463"/>
      <c r="S8" s="463"/>
      <c r="T8" s="463"/>
      <c r="U8" s="463"/>
      <c r="V8" s="463"/>
      <c r="W8" s="463"/>
      <c r="X8" s="463"/>
      <c r="Y8" s="463"/>
      <c r="Z8" s="463"/>
      <c r="AA8" s="463"/>
      <c r="AB8" s="85"/>
      <c r="AC8" s="85"/>
      <c r="AD8" s="85"/>
      <c r="AE8" s="85"/>
    </row>
    <row r="9" spans="1:31" ht="18" customHeight="1">
      <c r="A9" s="82"/>
      <c r="B9" s="80" t="s">
        <v>659</v>
      </c>
      <c r="C9" s="80"/>
      <c r="D9" s="80"/>
      <c r="E9" s="80"/>
      <c r="F9" s="80"/>
      <c r="G9" s="23" t="s">
        <v>266</v>
      </c>
      <c r="H9" s="23"/>
      <c r="I9" s="436">
        <v>836</v>
      </c>
      <c r="J9" s="436">
        <v>992</v>
      </c>
      <c r="K9" s="436">
        <v>1041</v>
      </c>
      <c r="L9" s="436">
        <v>1192</v>
      </c>
      <c r="M9" s="436">
        <f>SUM(M6:M8)</f>
        <v>1385</v>
      </c>
      <c r="N9" s="875"/>
      <c r="O9" s="463"/>
      <c r="P9" s="463"/>
      <c r="Q9" s="463"/>
      <c r="R9" s="463"/>
      <c r="S9" s="463"/>
      <c r="T9" s="463"/>
      <c r="U9" s="463"/>
      <c r="V9" s="463"/>
      <c r="W9" s="463"/>
      <c r="X9" s="463"/>
      <c r="Y9" s="463"/>
      <c r="Z9" s="463"/>
      <c r="AA9" s="463"/>
      <c r="AB9" s="85"/>
      <c r="AC9" s="85"/>
      <c r="AD9" s="85"/>
      <c r="AE9" s="85"/>
    </row>
    <row r="10" spans="1:31" ht="18" customHeight="1">
      <c r="A10" s="82"/>
      <c r="G10" s="122"/>
      <c r="H10" s="122"/>
      <c r="I10" s="122"/>
      <c r="J10" s="122"/>
      <c r="K10" s="122"/>
      <c r="L10" s="122"/>
      <c r="M10" s="122"/>
      <c r="N10" s="180"/>
      <c r="O10" s="463"/>
      <c r="P10" s="463"/>
      <c r="Q10" s="463"/>
      <c r="R10" s="463"/>
      <c r="S10" s="463"/>
      <c r="T10" s="463"/>
      <c r="U10" s="463"/>
      <c r="V10" s="463"/>
      <c r="W10" s="463"/>
      <c r="X10" s="463"/>
      <c r="Y10" s="463"/>
      <c r="Z10" s="463"/>
      <c r="AA10" s="463"/>
      <c r="AB10" s="85"/>
      <c r="AC10" s="85"/>
      <c r="AD10" s="85"/>
      <c r="AE10" s="85"/>
    </row>
    <row r="11" spans="1:31" s="44" customFormat="1" ht="18" customHeight="1">
      <c r="A11" s="41"/>
      <c r="B11" s="98" t="s">
        <v>660</v>
      </c>
      <c r="C11" s="98"/>
      <c r="D11" s="98"/>
      <c r="E11" s="98"/>
      <c r="F11" s="98"/>
      <c r="G11" s="70" t="s">
        <v>266</v>
      </c>
      <c r="H11" s="70"/>
      <c r="I11" s="995">
        <v>268</v>
      </c>
      <c r="J11" s="995">
        <v>34</v>
      </c>
      <c r="K11" s="995">
        <v>20</v>
      </c>
      <c r="L11" s="995">
        <v>15</v>
      </c>
      <c r="M11" s="449">
        <v>34</v>
      </c>
      <c r="N11" s="996" t="s">
        <v>661</v>
      </c>
      <c r="O11" s="430"/>
      <c r="P11" s="430"/>
      <c r="Q11" s="430"/>
      <c r="R11" s="430"/>
      <c r="S11" s="430"/>
      <c r="T11" s="430"/>
      <c r="U11" s="430"/>
      <c r="V11" s="430"/>
      <c r="W11" s="430"/>
      <c r="X11" s="430"/>
      <c r="Y11" s="430"/>
      <c r="Z11" s="430"/>
      <c r="AA11" s="430"/>
      <c r="AB11" s="181"/>
      <c r="AC11" s="181"/>
      <c r="AD11" s="181"/>
      <c r="AE11" s="181"/>
    </row>
    <row r="12" spans="1:31" ht="18" customHeight="1">
      <c r="A12" s="82"/>
      <c r="B12" s="951"/>
      <c r="C12" s="951"/>
      <c r="D12" s="951"/>
      <c r="E12" s="951"/>
      <c r="F12" s="951"/>
      <c r="G12" s="952"/>
      <c r="H12" s="952"/>
      <c r="I12" s="952"/>
      <c r="J12" s="952"/>
      <c r="K12" s="953"/>
      <c r="L12" s="953"/>
      <c r="M12" s="954"/>
      <c r="N12" s="180"/>
      <c r="O12" s="463"/>
      <c r="P12" s="463"/>
      <c r="Q12" s="463"/>
      <c r="R12" s="463"/>
      <c r="S12" s="463"/>
      <c r="T12" s="463"/>
      <c r="U12" s="463"/>
      <c r="V12" s="463"/>
      <c r="W12" s="463"/>
      <c r="X12" s="463"/>
      <c r="Y12" s="463"/>
      <c r="Z12" s="463"/>
      <c r="AA12" s="463"/>
      <c r="AB12" s="85"/>
      <c r="AC12" s="85"/>
      <c r="AD12" s="85"/>
      <c r="AE12" s="85"/>
    </row>
    <row r="13" spans="1:31" ht="18" customHeight="1">
      <c r="A13" s="82"/>
      <c r="B13" s="610" t="s">
        <v>662</v>
      </c>
      <c r="C13" s="556"/>
      <c r="D13" s="556"/>
      <c r="E13" s="556"/>
      <c r="F13" s="556"/>
      <c r="G13" s="556"/>
      <c r="H13" s="556"/>
      <c r="I13" s="556"/>
      <c r="J13" s="556"/>
      <c r="K13" s="556"/>
      <c r="L13" s="556"/>
      <c r="M13" s="556"/>
      <c r="N13" s="162"/>
      <c r="O13" s="463"/>
      <c r="P13" s="463"/>
      <c r="Q13" s="463"/>
      <c r="R13" s="463"/>
      <c r="S13" s="463"/>
      <c r="T13" s="463"/>
      <c r="U13" s="463"/>
      <c r="V13" s="463"/>
      <c r="W13" s="463"/>
      <c r="X13" s="463"/>
      <c r="Y13" s="463"/>
      <c r="Z13" s="463"/>
      <c r="AA13" s="463"/>
      <c r="AB13" s="85"/>
      <c r="AC13" s="85"/>
      <c r="AD13" s="85"/>
      <c r="AE13" s="85"/>
    </row>
    <row r="14" spans="1:31" ht="18" customHeight="1">
      <c r="A14" s="82"/>
      <c r="B14" s="98" t="s">
        <v>663</v>
      </c>
      <c r="C14" s="98"/>
      <c r="D14" s="98"/>
      <c r="E14" s="98"/>
      <c r="F14" s="98"/>
      <c r="G14" s="70" t="s">
        <v>266</v>
      </c>
      <c r="H14" s="70"/>
      <c r="I14" s="70" t="s">
        <v>22</v>
      </c>
      <c r="J14" s="70" t="s">
        <v>22</v>
      </c>
      <c r="K14" s="439" t="s">
        <v>22</v>
      </c>
      <c r="L14" s="439" t="s">
        <v>22</v>
      </c>
      <c r="M14" s="449">
        <v>13</v>
      </c>
      <c r="N14" s="179"/>
      <c r="O14" s="463"/>
      <c r="P14" s="463"/>
      <c r="Q14" s="463"/>
      <c r="R14" s="463"/>
      <c r="S14" s="463"/>
      <c r="T14" s="463"/>
      <c r="U14" s="463"/>
      <c r="V14" s="463"/>
      <c r="W14" s="463"/>
      <c r="X14" s="463"/>
      <c r="Y14" s="463"/>
      <c r="Z14" s="463"/>
      <c r="AA14" s="463"/>
      <c r="AB14" s="85"/>
      <c r="AC14" s="85"/>
      <c r="AD14" s="85"/>
      <c r="AE14" s="85"/>
    </row>
    <row r="15" spans="1:31" s="44" customFormat="1" ht="18" customHeight="1">
      <c r="A15" s="41"/>
      <c r="B15" s="98"/>
      <c r="C15" s="98"/>
      <c r="D15" s="98"/>
      <c r="E15" s="98"/>
      <c r="F15" s="98"/>
      <c r="G15" s="70"/>
      <c r="H15" s="70"/>
      <c r="I15" s="70"/>
      <c r="J15" s="70"/>
      <c r="K15" s="441"/>
      <c r="L15" s="441"/>
      <c r="M15" s="440"/>
      <c r="N15" s="179"/>
      <c r="O15" s="430"/>
      <c r="P15" s="838"/>
      <c r="Q15" s="430"/>
      <c r="R15" s="430"/>
      <c r="S15" s="430"/>
      <c r="T15" s="430"/>
      <c r="U15" s="430"/>
      <c r="V15" s="430"/>
      <c r="W15" s="430"/>
      <c r="X15" s="430"/>
      <c r="Y15" s="430"/>
      <c r="Z15" s="430"/>
      <c r="AA15" s="430"/>
      <c r="AB15" s="181"/>
      <c r="AC15" s="181"/>
      <c r="AD15" s="181"/>
      <c r="AE15" s="181"/>
    </row>
    <row r="16" spans="1:31" ht="18" customHeight="1">
      <c r="A16" s="82"/>
      <c r="B16" s="178" t="s">
        <v>664</v>
      </c>
      <c r="C16" s="178"/>
      <c r="D16" s="178"/>
      <c r="E16" s="178"/>
      <c r="F16" s="178"/>
      <c r="G16" s="438"/>
      <c r="H16" s="438"/>
      <c r="I16" s="442"/>
      <c r="J16" s="442"/>
      <c r="K16" s="442"/>
      <c r="L16" s="442"/>
      <c r="M16" s="442"/>
      <c r="N16" s="85"/>
      <c r="O16" s="187"/>
      <c r="P16" s="463"/>
      <c r="Q16" s="463"/>
      <c r="R16" s="463"/>
      <c r="S16" s="463"/>
      <c r="T16" s="463"/>
      <c r="U16" s="463"/>
      <c r="V16" s="463"/>
      <c r="W16" s="463"/>
      <c r="X16" s="463"/>
      <c r="Y16" s="463"/>
      <c r="Z16" s="463"/>
      <c r="AA16" s="463"/>
      <c r="AB16" s="85"/>
      <c r="AC16" s="85"/>
      <c r="AD16" s="85"/>
      <c r="AE16" s="85"/>
    </row>
    <row r="17" spans="1:32" ht="18" customHeight="1">
      <c r="A17" s="82"/>
      <c r="B17" s="608"/>
      <c r="C17" s="608"/>
      <c r="D17" s="608"/>
      <c r="E17" s="608"/>
      <c r="F17" s="608"/>
      <c r="G17" s="609"/>
      <c r="H17" s="609"/>
      <c r="I17" s="614"/>
      <c r="J17" s="614"/>
      <c r="K17" s="614"/>
      <c r="L17" s="614"/>
      <c r="M17" s="614"/>
      <c r="N17" s="85"/>
      <c r="O17" s="187"/>
      <c r="P17" s="463"/>
      <c r="Q17" s="463"/>
      <c r="R17" s="463"/>
      <c r="S17" s="463"/>
      <c r="T17" s="463"/>
      <c r="U17" s="463"/>
      <c r="V17" s="463"/>
      <c r="W17" s="463"/>
      <c r="X17" s="463"/>
      <c r="Y17" s="463"/>
      <c r="Z17" s="463"/>
      <c r="AA17" s="463"/>
      <c r="AB17" s="85"/>
      <c r="AC17" s="85"/>
      <c r="AD17" s="85"/>
      <c r="AE17" s="85"/>
    </row>
    <row r="18" spans="1:32" ht="18" customHeight="1">
      <c r="A18" s="82"/>
      <c r="B18" s="610" t="s">
        <v>665</v>
      </c>
      <c r="C18" s="611"/>
      <c r="D18" s="611"/>
      <c r="E18" s="611"/>
      <c r="F18" s="611"/>
      <c r="G18" s="612"/>
      <c r="H18" s="612"/>
      <c r="I18" s="615"/>
      <c r="J18" s="615"/>
      <c r="K18" s="615"/>
      <c r="L18" s="615"/>
      <c r="M18" s="615"/>
      <c r="N18" s="85"/>
      <c r="O18" s="187"/>
      <c r="P18" s="463"/>
      <c r="Q18" s="463"/>
      <c r="R18" s="463"/>
      <c r="S18" s="463"/>
      <c r="T18" s="463"/>
      <c r="U18" s="463"/>
      <c r="V18" s="463"/>
      <c r="W18" s="463"/>
      <c r="X18" s="463"/>
      <c r="Y18" s="463"/>
      <c r="Z18" s="463"/>
      <c r="AA18" s="463"/>
      <c r="AB18" s="85"/>
      <c r="AC18" s="85"/>
      <c r="AD18" s="85"/>
      <c r="AE18" s="85"/>
    </row>
    <row r="19" spans="1:32" ht="18" customHeight="1">
      <c r="A19" s="82"/>
      <c r="B19" s="85" t="s">
        <v>656</v>
      </c>
      <c r="C19" s="94"/>
      <c r="D19" s="25"/>
      <c r="E19" s="19"/>
      <c r="F19" s="19"/>
      <c r="G19" s="91" t="s">
        <v>63</v>
      </c>
      <c r="H19" s="91"/>
      <c r="I19" s="446">
        <v>78</v>
      </c>
      <c r="J19" s="446">
        <v>108</v>
      </c>
      <c r="K19" s="446">
        <v>157</v>
      </c>
      <c r="L19" s="446">
        <v>281</v>
      </c>
      <c r="M19" s="447">
        <v>260</v>
      </c>
      <c r="N19" s="85"/>
      <c r="O19" s="187"/>
      <c r="P19" s="463"/>
      <c r="Q19" s="463"/>
      <c r="R19" s="463"/>
      <c r="S19" s="463"/>
      <c r="T19" s="463"/>
      <c r="U19" s="463"/>
      <c r="V19" s="463"/>
      <c r="W19" s="463"/>
      <c r="X19" s="463"/>
      <c r="Y19" s="463"/>
      <c r="Z19" s="463"/>
      <c r="AA19" s="463"/>
      <c r="AB19" s="85"/>
      <c r="AC19" s="85"/>
      <c r="AD19" s="85"/>
      <c r="AE19" s="85"/>
    </row>
    <row r="20" spans="1:32" ht="18" customHeight="1">
      <c r="A20" s="82"/>
      <c r="B20" s="85" t="s">
        <v>666</v>
      </c>
      <c r="C20" s="94"/>
      <c r="D20" s="182"/>
      <c r="E20" s="19"/>
      <c r="F20" s="19"/>
      <c r="G20" s="91" t="s">
        <v>51</v>
      </c>
      <c r="H20" s="91"/>
      <c r="I20" s="38">
        <f>0.214285714285714*100</f>
        <v>21.428571428571399</v>
      </c>
      <c r="J20" s="38">
        <f>0.182741116751269*100</f>
        <v>18.2741116751269</v>
      </c>
      <c r="K20" s="38">
        <f>0.19625*100</f>
        <v>19.625</v>
      </c>
      <c r="L20" s="38">
        <f>0.217660728117738*100</f>
        <v>21.7660728117738</v>
      </c>
      <c r="M20" s="450">
        <f>(+M19/M25)*100</f>
        <v>18.426647767540754</v>
      </c>
      <c r="N20" s="85"/>
      <c r="O20" s="187"/>
      <c r="P20" s="463"/>
      <c r="Q20" s="463"/>
      <c r="R20" s="463"/>
      <c r="S20" s="463"/>
      <c r="T20" s="463"/>
      <c r="U20" s="463"/>
      <c r="V20" s="463"/>
      <c r="W20" s="463"/>
      <c r="X20" s="463"/>
      <c r="Y20" s="463"/>
      <c r="Z20" s="463"/>
      <c r="AA20" s="463"/>
      <c r="AB20" s="85"/>
      <c r="AC20" s="85"/>
      <c r="AD20" s="85"/>
      <c r="AF20" s="85"/>
    </row>
    <row r="21" spans="1:32" ht="18" customHeight="1">
      <c r="A21" s="82"/>
      <c r="B21" s="85" t="s">
        <v>657</v>
      </c>
      <c r="C21" s="94"/>
      <c r="D21" s="25"/>
      <c r="E21" s="19"/>
      <c r="F21" s="19"/>
      <c r="G21" s="91" t="s">
        <v>63</v>
      </c>
      <c r="H21" s="91"/>
      <c r="I21" s="446">
        <v>283</v>
      </c>
      <c r="J21" s="446">
        <v>477</v>
      </c>
      <c r="K21" s="446">
        <v>632</v>
      </c>
      <c r="L21" s="446">
        <v>994</v>
      </c>
      <c r="M21" s="447">
        <v>1122</v>
      </c>
      <c r="N21" s="100"/>
      <c r="O21" s="187"/>
      <c r="P21" s="463"/>
      <c r="Q21" s="463"/>
      <c r="R21" s="463"/>
      <c r="S21" s="463"/>
      <c r="T21" s="463"/>
      <c r="U21" s="463"/>
      <c r="V21" s="463"/>
      <c r="W21" s="463"/>
      <c r="X21" s="463"/>
      <c r="Y21" s="463"/>
      <c r="Z21" s="463"/>
      <c r="AA21" s="463"/>
      <c r="AB21" s="85"/>
      <c r="AC21" s="85"/>
      <c r="AD21" s="85"/>
      <c r="AF21" s="85"/>
    </row>
    <row r="22" spans="1:32" ht="18" customHeight="1">
      <c r="A22" s="82"/>
      <c r="B22" s="85" t="s">
        <v>667</v>
      </c>
      <c r="C22" s="94"/>
      <c r="D22" s="25"/>
      <c r="E22" s="19"/>
      <c r="F22" s="19"/>
      <c r="G22" s="91" t="s">
        <v>51</v>
      </c>
      <c r="H22" s="91"/>
      <c r="I22" s="447">
        <f>(I21/I25)*100</f>
        <v>77.747252747252745</v>
      </c>
      <c r="J22" s="447">
        <f>(J21/J25)*100</f>
        <v>80.710659898477161</v>
      </c>
      <c r="K22" s="447">
        <f>(K21/K25)*100</f>
        <v>79</v>
      </c>
      <c r="L22" s="446">
        <f>(L21/L25)*100</f>
        <v>76.934984520123834</v>
      </c>
      <c r="M22" s="447">
        <f>(M21/M25)*100</f>
        <v>79.518072289156621</v>
      </c>
      <c r="N22" s="100"/>
      <c r="O22" s="187"/>
      <c r="P22" s="463"/>
      <c r="Q22" s="463"/>
      <c r="R22" s="463"/>
      <c r="S22" s="463"/>
      <c r="T22" s="463"/>
      <c r="U22" s="463"/>
      <c r="V22" s="463"/>
      <c r="W22" s="463"/>
      <c r="X22" s="463"/>
      <c r="Y22" s="463"/>
      <c r="Z22" s="463"/>
      <c r="AA22" s="463"/>
      <c r="AB22" s="85"/>
      <c r="AC22" s="85"/>
      <c r="AD22" s="85"/>
      <c r="AF22" s="85"/>
    </row>
    <row r="23" spans="1:32" ht="18" customHeight="1">
      <c r="A23" s="82"/>
      <c r="B23" s="85" t="s">
        <v>658</v>
      </c>
      <c r="C23" s="94"/>
      <c r="D23" s="25"/>
      <c r="E23" s="19"/>
      <c r="F23" s="19"/>
      <c r="G23" s="91" t="s">
        <v>63</v>
      </c>
      <c r="H23" s="91"/>
      <c r="I23" s="446">
        <v>3</v>
      </c>
      <c r="J23" s="446">
        <v>6</v>
      </c>
      <c r="K23" s="446">
        <v>11</v>
      </c>
      <c r="L23" s="446">
        <v>17</v>
      </c>
      <c r="M23" s="447">
        <v>29</v>
      </c>
      <c r="N23" s="85"/>
      <c r="O23" s="187"/>
      <c r="P23" s="463"/>
      <c r="Q23" s="463"/>
      <c r="R23" s="463"/>
      <c r="S23" s="463"/>
      <c r="T23" s="463"/>
      <c r="U23" s="463"/>
      <c r="V23" s="463"/>
      <c r="W23" s="463"/>
      <c r="X23" s="463"/>
      <c r="Y23" s="463"/>
      <c r="Z23" s="463"/>
      <c r="AA23" s="463"/>
      <c r="AB23" s="85"/>
      <c r="AC23" s="85"/>
      <c r="AD23" s="85"/>
      <c r="AE23" s="85"/>
    </row>
    <row r="24" spans="1:32" ht="18" customHeight="1">
      <c r="A24" s="82"/>
      <c r="B24" s="85" t="s">
        <v>668</v>
      </c>
      <c r="C24" s="94"/>
      <c r="D24" s="182"/>
      <c r="E24" s="19"/>
      <c r="F24" s="19"/>
      <c r="G24" s="91" t="s">
        <v>51</v>
      </c>
      <c r="H24" s="91"/>
      <c r="I24" s="38">
        <f>0.00824175824175824*100</f>
        <v>0.82417582417582402</v>
      </c>
      <c r="J24" s="38">
        <f>0.0101522842639594*100</f>
        <v>1.0152284263959401</v>
      </c>
      <c r="K24" s="38">
        <f>0.01375*100</f>
        <v>1.375</v>
      </c>
      <c r="L24" s="38">
        <f>0.0131680867544539*100</f>
        <v>1.31680867544539</v>
      </c>
      <c r="M24" s="450">
        <f>(+M23/M25)*100</f>
        <v>2.0552799433026223</v>
      </c>
      <c r="N24" s="85"/>
      <c r="O24" s="463"/>
      <c r="P24" s="463"/>
      <c r="Q24" s="463"/>
      <c r="R24" s="463"/>
      <c r="S24" s="463"/>
      <c r="T24" s="463"/>
      <c r="U24" s="463"/>
      <c r="V24" s="463"/>
      <c r="W24" s="463"/>
      <c r="X24" s="463"/>
      <c r="Y24" s="463"/>
      <c r="Z24" s="463"/>
      <c r="AA24" s="463"/>
      <c r="AB24" s="85"/>
      <c r="AC24" s="85"/>
      <c r="AD24" s="85"/>
      <c r="AE24" s="85"/>
    </row>
    <row r="25" spans="1:32" ht="18" customHeight="1">
      <c r="A25" s="82"/>
      <c r="B25" s="94" t="s">
        <v>669</v>
      </c>
      <c r="C25" s="94"/>
      <c r="D25" s="75"/>
      <c r="E25" s="24"/>
      <c r="F25" s="24"/>
      <c r="G25" s="92" t="s">
        <v>63</v>
      </c>
      <c r="H25" s="92"/>
      <c r="I25" s="448">
        <v>364</v>
      </c>
      <c r="J25" s="448">
        <v>591</v>
      </c>
      <c r="K25" s="448">
        <v>800</v>
      </c>
      <c r="L25" s="448">
        <f>SUM(L19,L21,L23)</f>
        <v>1292</v>
      </c>
      <c r="M25" s="436">
        <v>1411</v>
      </c>
      <c r="N25" s="85"/>
      <c r="O25" s="463"/>
      <c r="P25" s="463"/>
      <c r="Q25" s="463"/>
      <c r="R25" s="463"/>
      <c r="S25" s="463"/>
      <c r="T25" s="463"/>
      <c r="U25" s="463"/>
      <c r="V25" s="463"/>
      <c r="W25" s="463"/>
      <c r="X25" s="463"/>
      <c r="Y25" s="463"/>
      <c r="Z25" s="463"/>
      <c r="AA25" s="463"/>
      <c r="AB25" s="85"/>
      <c r="AC25" s="85"/>
      <c r="AD25" s="85"/>
      <c r="AE25" s="85"/>
    </row>
    <row r="26" spans="1:32" ht="18" customHeight="1">
      <c r="I26" s="68"/>
      <c r="J26" s="68"/>
      <c r="N26" s="433"/>
      <c r="O26" s="53"/>
      <c r="P26" s="53"/>
      <c r="Q26" s="53"/>
      <c r="R26" s="53"/>
      <c r="S26" s="53"/>
      <c r="T26" s="53"/>
      <c r="U26" s="53"/>
      <c r="V26" s="53"/>
      <c r="W26" s="53"/>
      <c r="X26" s="53"/>
      <c r="Y26" s="53"/>
      <c r="Z26" s="53"/>
      <c r="AA26" s="53"/>
    </row>
    <row r="27" spans="1:32" s="101" customFormat="1" ht="18" customHeight="1">
      <c r="A27" s="183"/>
      <c r="B27" s="583" t="s">
        <v>670</v>
      </c>
      <c r="C27" s="598"/>
      <c r="D27" s="598"/>
      <c r="E27" s="598"/>
      <c r="F27" s="598"/>
      <c r="G27" s="616"/>
      <c r="H27" s="616"/>
      <c r="I27" s="616"/>
      <c r="J27" s="616"/>
      <c r="K27" s="616"/>
      <c r="L27" s="616"/>
      <c r="M27" s="616"/>
      <c r="N27" s="100"/>
      <c r="O27" s="425"/>
      <c r="P27" s="425"/>
      <c r="Q27" s="425"/>
      <c r="R27" s="425"/>
      <c r="S27" s="425"/>
      <c r="T27" s="425"/>
      <c r="U27" s="425"/>
      <c r="V27" s="425"/>
      <c r="W27" s="425"/>
      <c r="X27" s="425"/>
      <c r="Y27" s="425"/>
      <c r="Z27" s="425"/>
      <c r="AA27" s="425"/>
      <c r="AB27" s="100"/>
      <c r="AC27" s="100"/>
      <c r="AD27" s="100"/>
      <c r="AE27" s="100"/>
    </row>
    <row r="28" spans="1:32" s="101" customFormat="1" ht="18" customHeight="1">
      <c r="A28" s="183"/>
      <c r="B28" s="181" t="s">
        <v>663</v>
      </c>
      <c r="C28" s="184"/>
      <c r="D28" s="45"/>
      <c r="E28" s="42"/>
      <c r="F28" s="42"/>
      <c r="G28" s="371" t="s">
        <v>63</v>
      </c>
      <c r="H28" s="371"/>
      <c r="I28" s="439" t="s">
        <v>22</v>
      </c>
      <c r="J28" s="439" t="s">
        <v>22</v>
      </c>
      <c r="K28" s="439" t="s">
        <v>22</v>
      </c>
      <c r="L28" s="439" t="s">
        <v>22</v>
      </c>
      <c r="M28" s="437">
        <v>840</v>
      </c>
      <c r="N28" s="100"/>
      <c r="O28" s="425"/>
      <c r="P28" s="425"/>
      <c r="Q28" s="425"/>
      <c r="R28" s="425"/>
      <c r="S28" s="425"/>
      <c r="T28" s="425"/>
      <c r="U28" s="425"/>
      <c r="V28" s="425"/>
      <c r="W28" s="425"/>
      <c r="X28" s="425"/>
      <c r="Y28" s="425"/>
      <c r="Z28" s="425"/>
      <c r="AA28" s="425"/>
      <c r="AB28" s="100"/>
      <c r="AC28" s="100"/>
      <c r="AD28" s="100"/>
      <c r="AE28" s="100"/>
    </row>
    <row r="29" spans="1:32" s="101" customFormat="1" ht="18" customHeight="1">
      <c r="A29" s="183"/>
      <c r="B29" s="181" t="s">
        <v>671</v>
      </c>
      <c r="C29" s="184"/>
      <c r="D29" s="185"/>
      <c r="E29" s="42"/>
      <c r="F29" s="42"/>
      <c r="G29" s="371" t="s">
        <v>51</v>
      </c>
      <c r="H29" s="318"/>
      <c r="I29" s="439" t="s">
        <v>22</v>
      </c>
      <c r="J29" s="439" t="s">
        <v>22</v>
      </c>
      <c r="K29" s="439" t="s">
        <v>22</v>
      </c>
      <c r="L29" s="439" t="s">
        <v>22</v>
      </c>
      <c r="M29" s="842">
        <f>(+M28/M25)*100</f>
        <v>59.532246633593203</v>
      </c>
      <c r="N29" s="100"/>
      <c r="O29" s="425"/>
      <c r="P29" s="425"/>
      <c r="Q29" s="425"/>
      <c r="R29" s="425"/>
      <c r="S29" s="425"/>
      <c r="T29" s="425"/>
      <c r="U29" s="425"/>
      <c r="V29" s="425"/>
      <c r="W29" s="425"/>
      <c r="X29" s="425"/>
      <c r="Y29" s="425"/>
      <c r="Z29" s="425"/>
      <c r="AA29" s="425"/>
      <c r="AB29" s="100"/>
      <c r="AC29" s="100"/>
      <c r="AD29" s="100"/>
      <c r="AE29" s="100"/>
    </row>
    <row r="30" spans="1:32" ht="18" customHeight="1">
      <c r="A30" s="82"/>
      <c r="B30" s="181"/>
      <c r="C30" s="184"/>
      <c r="D30" s="185"/>
      <c r="E30" s="42"/>
      <c r="F30" s="42"/>
      <c r="G30" s="371"/>
      <c r="H30" s="318"/>
      <c r="I30" s="441"/>
      <c r="J30" s="441"/>
      <c r="K30" s="441"/>
      <c r="L30" s="441"/>
      <c r="M30" s="443"/>
      <c r="N30" s="83"/>
      <c r="O30" s="187"/>
      <c r="P30" s="187"/>
      <c r="Q30" s="187"/>
      <c r="R30" s="187"/>
      <c r="S30" s="187"/>
      <c r="T30" s="187"/>
      <c r="U30" s="187"/>
      <c r="V30" s="187"/>
      <c r="W30" s="187"/>
      <c r="X30" s="187"/>
      <c r="Y30" s="187"/>
      <c r="Z30" s="187"/>
      <c r="AA30" s="187"/>
      <c r="AB30" s="83"/>
      <c r="AC30" s="83"/>
      <c r="AD30" s="83"/>
      <c r="AE30" s="83"/>
    </row>
    <row r="31" spans="1:32" s="101" customFormat="1" ht="18" customHeight="1">
      <c r="B31" s="178" t="s">
        <v>672</v>
      </c>
      <c r="C31" s="178"/>
      <c r="D31" s="178"/>
      <c r="E31" s="178"/>
      <c r="F31" s="178"/>
      <c r="G31" s="438"/>
      <c r="H31" s="438"/>
      <c r="I31" s="442"/>
      <c r="J31" s="442"/>
      <c r="K31" s="442"/>
      <c r="L31" s="442"/>
      <c r="M31" s="442"/>
      <c r="N31" s="187"/>
      <c r="O31" s="425"/>
      <c r="P31" s="425"/>
      <c r="Q31" s="425"/>
      <c r="R31" s="425"/>
      <c r="S31" s="425"/>
      <c r="T31" s="425"/>
      <c r="U31" s="425"/>
      <c r="V31" s="425"/>
      <c r="W31" s="425"/>
      <c r="X31" s="425"/>
      <c r="Y31" s="425"/>
      <c r="Z31" s="425"/>
      <c r="AA31" s="425"/>
      <c r="AB31" s="100"/>
      <c r="AC31" s="100"/>
      <c r="AD31" s="100"/>
      <c r="AE31" s="100"/>
    </row>
    <row r="32" spans="1:32" s="101" customFormat="1" ht="18" customHeight="1">
      <c r="B32" s="181" t="s">
        <v>673</v>
      </c>
      <c r="C32" s="44"/>
      <c r="D32" s="44"/>
      <c r="E32" s="44"/>
      <c r="F32" s="44"/>
      <c r="G32" s="439" t="s">
        <v>266</v>
      </c>
      <c r="H32" s="439"/>
      <c r="I32" s="439" t="s">
        <v>22</v>
      </c>
      <c r="J32" s="439" t="s">
        <v>22</v>
      </c>
      <c r="K32" s="439" t="s">
        <v>22</v>
      </c>
      <c r="L32" s="439">
        <v>73</v>
      </c>
      <c r="M32" s="439">
        <v>83</v>
      </c>
      <c r="N32" s="100"/>
      <c r="O32" s="100"/>
      <c r="P32" s="100"/>
      <c r="Q32" s="100"/>
      <c r="R32" s="100"/>
      <c r="S32" s="100"/>
      <c r="T32" s="100"/>
      <c r="U32" s="100"/>
      <c r="V32" s="100"/>
      <c r="W32" s="100"/>
      <c r="X32" s="100"/>
      <c r="Y32" s="100"/>
      <c r="Z32" s="100"/>
      <c r="AA32" s="100"/>
      <c r="AB32" s="100"/>
      <c r="AC32" s="100"/>
      <c r="AD32" s="100"/>
      <c r="AE32" s="100"/>
    </row>
    <row r="33" spans="2:31" s="101" customFormat="1" ht="18" customHeight="1">
      <c r="B33" s="181" t="s">
        <v>674</v>
      </c>
      <c r="C33" s="44"/>
      <c r="D33" s="44"/>
      <c r="E33" s="44"/>
      <c r="F33" s="44"/>
      <c r="G33" s="439" t="s">
        <v>266</v>
      </c>
      <c r="H33" s="439"/>
      <c r="I33" s="439" t="s">
        <v>22</v>
      </c>
      <c r="J33" s="439" t="s">
        <v>22</v>
      </c>
      <c r="K33" s="439" t="s">
        <v>22</v>
      </c>
      <c r="L33" s="439" t="s">
        <v>22</v>
      </c>
      <c r="M33" s="439">
        <v>2</v>
      </c>
      <c r="N33" s="187"/>
      <c r="O33" s="100"/>
      <c r="P33" s="100"/>
      <c r="Q33" s="100"/>
      <c r="R33" s="100"/>
      <c r="S33" s="100"/>
      <c r="T33" s="100"/>
      <c r="U33" s="100"/>
      <c r="V33" s="100"/>
      <c r="W33" s="100"/>
      <c r="X33" s="100"/>
      <c r="Y33" s="100"/>
      <c r="Z33" s="100"/>
      <c r="AA33" s="100"/>
      <c r="AB33" s="100"/>
      <c r="AC33" s="100"/>
      <c r="AD33" s="100"/>
      <c r="AE33" s="100"/>
    </row>
    <row r="34" spans="2:31" s="101" customFormat="1" ht="18" customHeight="1">
      <c r="B34" s="100"/>
      <c r="G34" s="189"/>
      <c r="H34" s="189"/>
      <c r="I34" s="189"/>
      <c r="J34" s="189"/>
      <c r="K34" s="188"/>
      <c r="L34" s="188"/>
      <c r="M34" s="188"/>
      <c r="N34" s="187"/>
      <c r="O34" s="100"/>
      <c r="P34" s="100"/>
      <c r="Q34" s="100"/>
      <c r="R34" s="100"/>
      <c r="S34" s="100"/>
      <c r="T34" s="100"/>
      <c r="U34" s="100"/>
      <c r="V34" s="100"/>
      <c r="W34" s="100"/>
      <c r="X34" s="100"/>
      <c r="Y34" s="100"/>
      <c r="Z34" s="100"/>
      <c r="AA34" s="100"/>
      <c r="AB34" s="100"/>
      <c r="AC34" s="100"/>
      <c r="AD34" s="100"/>
      <c r="AE34" s="100"/>
    </row>
    <row r="35" spans="2:31" s="101" customFormat="1" ht="18" customHeight="1">
      <c r="B35" s="170" t="s">
        <v>675</v>
      </c>
      <c r="C35" s="426"/>
      <c r="D35" s="426"/>
      <c r="E35" s="426"/>
      <c r="F35" s="426"/>
      <c r="G35" s="427"/>
      <c r="H35" s="427"/>
      <c r="I35" s="427"/>
      <c r="J35" s="427"/>
      <c r="K35" s="428"/>
      <c r="L35" s="428"/>
      <c r="M35" s="428"/>
      <c r="N35" s="187"/>
      <c r="O35" s="100"/>
      <c r="P35" s="100"/>
      <c r="Q35" s="100"/>
      <c r="R35" s="100"/>
      <c r="S35" s="100"/>
      <c r="T35" s="100"/>
      <c r="U35" s="100"/>
      <c r="V35" s="100"/>
      <c r="W35" s="100"/>
      <c r="X35" s="100"/>
      <c r="Y35" s="100"/>
      <c r="Z35" s="100"/>
      <c r="AA35" s="100"/>
      <c r="AB35" s="100"/>
      <c r="AC35" s="100"/>
      <c r="AD35" s="100"/>
      <c r="AE35" s="100"/>
    </row>
    <row r="36" spans="2:31" ht="16.5" customHeight="1">
      <c r="B36" s="368"/>
      <c r="C36" s="368"/>
      <c r="D36" s="368"/>
      <c r="E36" s="368"/>
      <c r="F36" s="368"/>
      <c r="G36" s="368"/>
      <c r="H36" s="368"/>
      <c r="I36" s="368"/>
      <c r="J36" s="368"/>
      <c r="K36" s="429"/>
      <c r="L36" s="429"/>
      <c r="M36" s="429"/>
      <c r="N36" s="85"/>
      <c r="O36" s="85"/>
      <c r="P36" s="85"/>
      <c r="Q36" s="85"/>
      <c r="R36" s="85"/>
      <c r="S36" s="85"/>
      <c r="T36" s="85"/>
      <c r="U36" s="85"/>
      <c r="V36" s="85"/>
      <c r="W36" s="85"/>
      <c r="X36" s="85"/>
      <c r="Y36" s="85"/>
      <c r="Z36" s="85"/>
      <c r="AA36" s="85"/>
      <c r="AB36" s="85"/>
      <c r="AC36" s="85"/>
      <c r="AD36" s="85"/>
      <c r="AE36" s="85"/>
    </row>
    <row r="37" spans="2:31" ht="16.5" customHeight="1">
      <c r="B37" s="430"/>
      <c r="C37" s="431"/>
      <c r="D37" s="367"/>
      <c r="E37" s="54"/>
      <c r="F37" s="54"/>
      <c r="G37" s="430"/>
      <c r="H37" s="430"/>
      <c r="I37" s="430"/>
      <c r="J37" s="430"/>
      <c r="K37" s="429"/>
      <c r="L37" s="429"/>
      <c r="M37" s="429"/>
      <c r="N37" s="85"/>
      <c r="O37" s="85"/>
      <c r="P37" s="85"/>
      <c r="Q37" s="85"/>
      <c r="R37" s="85"/>
      <c r="S37" s="85"/>
      <c r="T37" s="85"/>
      <c r="U37" s="85"/>
      <c r="V37" s="85"/>
      <c r="W37" s="85"/>
      <c r="X37" s="85"/>
      <c r="Y37" s="85"/>
      <c r="Z37" s="85"/>
      <c r="AA37" s="85"/>
      <c r="AB37" s="85"/>
      <c r="AC37" s="85"/>
      <c r="AD37" s="85"/>
      <c r="AE37" s="85"/>
    </row>
    <row r="38" spans="2:31" ht="16.5" customHeight="1">
      <c r="B38" s="430"/>
      <c r="C38" s="431"/>
      <c r="D38" s="432"/>
      <c r="E38" s="54"/>
      <c r="F38" s="54"/>
      <c r="G38" s="430"/>
      <c r="H38" s="425"/>
      <c r="I38" s="425"/>
      <c r="J38" s="425"/>
      <c r="K38" s="429"/>
      <c r="L38" s="429"/>
      <c r="M38" s="186"/>
      <c r="N38" s="85"/>
      <c r="O38" s="85"/>
      <c r="P38" s="85"/>
      <c r="Q38" s="85"/>
      <c r="R38" s="85"/>
      <c r="S38" s="85"/>
      <c r="T38" s="85"/>
      <c r="U38" s="85"/>
      <c r="V38" s="85"/>
      <c r="W38" s="85"/>
      <c r="X38" s="85"/>
      <c r="Y38" s="85"/>
      <c r="Z38" s="85"/>
      <c r="AA38" s="85"/>
      <c r="AB38" s="85"/>
      <c r="AC38" s="85"/>
      <c r="AD38" s="85"/>
      <c r="AE38" s="85"/>
    </row>
    <row r="39" spans="2:31" ht="16.5" customHeight="1">
      <c r="G39" s="190"/>
      <c r="H39" s="190"/>
      <c r="I39" s="190"/>
      <c r="J39" s="190"/>
      <c r="M39" s="85"/>
      <c r="N39" s="85"/>
      <c r="O39" s="85"/>
      <c r="P39" s="85"/>
      <c r="Q39" s="85"/>
      <c r="R39" s="85"/>
      <c r="S39" s="85"/>
      <c r="T39" s="85"/>
      <c r="U39" s="85"/>
      <c r="V39" s="85"/>
      <c r="W39" s="85"/>
      <c r="X39" s="85"/>
      <c r="Y39" s="85"/>
      <c r="Z39" s="85"/>
      <c r="AA39" s="85"/>
      <c r="AB39" s="85"/>
      <c r="AC39" s="85"/>
      <c r="AD39" s="85"/>
      <c r="AE39" s="85"/>
    </row>
    <row r="40" spans="2:31" ht="16.5" customHeight="1">
      <c r="G40" s="190"/>
      <c r="H40" s="190"/>
      <c r="I40" s="190"/>
      <c r="J40" s="190"/>
      <c r="M40" s="85"/>
      <c r="N40" s="85"/>
      <c r="O40" s="85"/>
      <c r="P40" s="85"/>
      <c r="Q40" s="85"/>
      <c r="R40" s="85"/>
      <c r="S40" s="85"/>
      <c r="T40" s="85"/>
      <c r="U40" s="85"/>
      <c r="V40" s="85"/>
      <c r="W40" s="85"/>
      <c r="X40" s="85"/>
      <c r="Y40" s="85"/>
      <c r="Z40" s="85"/>
      <c r="AA40" s="85"/>
      <c r="AB40" s="85"/>
      <c r="AC40" s="85"/>
      <c r="AD40" s="85"/>
      <c r="AE40" s="85"/>
    </row>
    <row r="41" spans="2:31" ht="16.5" customHeight="1">
      <c r="G41" s="190"/>
      <c r="H41" s="190"/>
      <c r="I41" s="190"/>
      <c r="J41" s="190"/>
      <c r="M41" s="85"/>
      <c r="N41" s="85"/>
      <c r="O41" s="85"/>
      <c r="P41" s="85"/>
      <c r="Q41" s="85"/>
      <c r="R41" s="85"/>
      <c r="S41" s="85"/>
      <c r="T41" s="85"/>
      <c r="U41" s="85"/>
      <c r="V41" s="85"/>
      <c r="W41" s="85"/>
      <c r="X41" s="85"/>
      <c r="Y41" s="85"/>
      <c r="Z41" s="85"/>
      <c r="AA41" s="85"/>
      <c r="AB41" s="85"/>
      <c r="AC41" s="85"/>
      <c r="AD41" s="85"/>
      <c r="AE41" s="85"/>
    </row>
    <row r="42" spans="2:31" ht="16.5" customHeight="1">
      <c r="G42" s="190"/>
      <c r="H42" s="190"/>
      <c r="I42" s="190"/>
      <c r="J42" s="190"/>
      <c r="M42" s="85"/>
      <c r="N42" s="85"/>
      <c r="O42" s="85"/>
      <c r="P42" s="85"/>
      <c r="Q42" s="85"/>
      <c r="R42" s="85"/>
      <c r="S42" s="85"/>
      <c r="T42" s="85"/>
      <c r="U42" s="85"/>
      <c r="V42" s="85"/>
      <c r="W42" s="85"/>
      <c r="X42" s="85"/>
      <c r="Y42" s="85"/>
      <c r="Z42" s="85"/>
      <c r="AA42" s="85"/>
      <c r="AB42" s="85"/>
      <c r="AC42" s="85"/>
      <c r="AD42" s="85"/>
      <c r="AE42" s="85"/>
    </row>
    <row r="43" spans="2:31" ht="16.5" customHeight="1">
      <c r="G43" s="190"/>
      <c r="H43" s="190"/>
      <c r="I43" s="190"/>
      <c r="J43" s="190"/>
      <c r="M43" s="85"/>
      <c r="N43" s="85"/>
      <c r="O43" s="85"/>
      <c r="P43" s="85"/>
      <c r="Q43" s="85"/>
      <c r="R43" s="85"/>
      <c r="S43" s="85"/>
      <c r="T43" s="85"/>
      <c r="U43" s="85"/>
      <c r="V43" s="85"/>
      <c r="W43" s="85"/>
      <c r="X43" s="85"/>
      <c r="Y43" s="85"/>
      <c r="Z43" s="85"/>
      <c r="AA43" s="85"/>
      <c r="AB43" s="85"/>
      <c r="AC43" s="85"/>
      <c r="AD43" s="85"/>
      <c r="AE43" s="85"/>
    </row>
    <row r="44" spans="2:31" ht="16.5" customHeight="1">
      <c r="G44" s="190"/>
      <c r="H44" s="190"/>
      <c r="I44" s="190"/>
      <c r="J44" s="190"/>
      <c r="M44" s="85"/>
      <c r="N44" s="85"/>
      <c r="O44" s="85"/>
      <c r="P44" s="85"/>
      <c r="Q44" s="85"/>
      <c r="R44" s="85"/>
      <c r="S44" s="85"/>
      <c r="T44" s="85"/>
      <c r="U44" s="85"/>
      <c r="V44" s="85"/>
      <c r="W44" s="85"/>
      <c r="X44" s="85"/>
      <c r="Y44" s="85"/>
      <c r="Z44" s="85"/>
      <c r="AA44" s="85"/>
      <c r="AB44" s="85"/>
      <c r="AC44" s="85"/>
      <c r="AD44" s="85"/>
      <c r="AE44" s="85"/>
    </row>
    <row r="45" spans="2:31" ht="16.5" customHeight="1">
      <c r="M45" s="85"/>
      <c r="N45" s="85"/>
      <c r="O45" s="85"/>
      <c r="P45" s="85"/>
      <c r="Q45" s="85"/>
      <c r="R45" s="85"/>
      <c r="S45" s="85"/>
      <c r="T45" s="85"/>
      <c r="U45" s="85"/>
      <c r="V45" s="85"/>
      <c r="W45" s="85"/>
      <c r="X45" s="85"/>
      <c r="Y45" s="85"/>
      <c r="Z45" s="85"/>
      <c r="AA45" s="85"/>
      <c r="AB45" s="85"/>
      <c r="AC45" s="85"/>
      <c r="AD45" s="85"/>
      <c r="AE45" s="85"/>
    </row>
    <row r="46" spans="2:31" ht="16.5" customHeight="1">
      <c r="M46" s="85"/>
      <c r="N46" s="85"/>
      <c r="O46" s="85"/>
      <c r="P46" s="85"/>
      <c r="Q46" s="85"/>
      <c r="R46" s="85"/>
      <c r="S46" s="85"/>
      <c r="T46" s="85"/>
      <c r="U46" s="85"/>
      <c r="V46" s="85"/>
      <c r="W46" s="85"/>
      <c r="X46" s="85"/>
      <c r="Y46" s="85"/>
      <c r="Z46" s="85"/>
      <c r="AA46" s="85"/>
      <c r="AB46" s="85"/>
      <c r="AC46" s="85"/>
      <c r="AD46" s="85"/>
      <c r="AE46" s="85"/>
    </row>
    <row r="47" spans="2:31" ht="16.5" customHeight="1">
      <c r="M47" s="85"/>
      <c r="N47" s="85"/>
      <c r="O47" s="85"/>
      <c r="P47" s="85"/>
      <c r="Q47" s="85"/>
      <c r="R47" s="85"/>
      <c r="S47" s="85"/>
      <c r="T47" s="85"/>
      <c r="U47" s="85"/>
      <c r="V47" s="85"/>
      <c r="W47" s="85"/>
      <c r="X47" s="85"/>
      <c r="Y47" s="85"/>
      <c r="Z47" s="85"/>
      <c r="AA47" s="85"/>
      <c r="AB47" s="85"/>
      <c r="AC47" s="85"/>
      <c r="AD47" s="85"/>
      <c r="AE47" s="85"/>
    </row>
    <row r="48" spans="2:31" ht="16.5" customHeight="1">
      <c r="M48" s="85"/>
      <c r="N48" s="85"/>
      <c r="O48" s="85"/>
      <c r="P48" s="85"/>
      <c r="Q48" s="85"/>
      <c r="R48" s="85"/>
      <c r="S48" s="85"/>
      <c r="T48" s="85"/>
      <c r="U48" s="85"/>
      <c r="V48" s="85"/>
      <c r="W48" s="85"/>
      <c r="X48" s="85"/>
      <c r="Y48" s="85"/>
      <c r="Z48" s="85"/>
      <c r="AA48" s="85"/>
      <c r="AB48" s="85"/>
      <c r="AC48" s="85"/>
      <c r="AD48" s="85"/>
      <c r="AE48" s="85"/>
    </row>
    <row r="49" spans="13:31" ht="16.5" customHeight="1">
      <c r="M49" s="85"/>
      <c r="N49" s="85"/>
      <c r="O49" s="85"/>
      <c r="P49" s="85"/>
      <c r="Q49" s="85"/>
      <c r="R49" s="85"/>
      <c r="S49" s="85"/>
      <c r="T49" s="85"/>
      <c r="U49" s="85"/>
      <c r="V49" s="85"/>
      <c r="W49" s="85"/>
      <c r="X49" s="85"/>
      <c r="Y49" s="85"/>
      <c r="Z49" s="85"/>
      <c r="AA49" s="85"/>
      <c r="AB49" s="85"/>
      <c r="AC49" s="85"/>
      <c r="AD49" s="85"/>
      <c r="AE49" s="85"/>
    </row>
    <row r="50" spans="13:31" ht="16.5" customHeight="1">
      <c r="M50" s="85"/>
      <c r="N50" s="85"/>
      <c r="O50" s="85"/>
      <c r="P50" s="85"/>
      <c r="Q50" s="85"/>
      <c r="R50" s="85"/>
      <c r="S50" s="85"/>
      <c r="T50" s="85"/>
      <c r="U50" s="85"/>
      <c r="V50" s="85"/>
      <c r="W50" s="85"/>
      <c r="X50" s="85"/>
      <c r="Y50" s="85"/>
      <c r="Z50" s="85"/>
      <c r="AA50" s="85"/>
      <c r="AB50" s="85"/>
      <c r="AC50" s="85"/>
      <c r="AD50" s="85"/>
      <c r="AE50" s="85"/>
    </row>
    <row r="51" spans="13:31" ht="16.5" customHeight="1">
      <c r="M51" s="85"/>
      <c r="N51" s="85"/>
      <c r="O51" s="85"/>
      <c r="P51" s="85"/>
      <c r="Q51" s="85"/>
      <c r="R51" s="85"/>
      <c r="S51" s="85"/>
      <c r="T51" s="85"/>
      <c r="U51" s="85"/>
      <c r="V51" s="85"/>
      <c r="W51" s="85"/>
      <c r="X51" s="85"/>
      <c r="Y51" s="85"/>
      <c r="Z51" s="85"/>
      <c r="AA51" s="85"/>
      <c r="AB51" s="85"/>
      <c r="AC51" s="85"/>
      <c r="AD51" s="85"/>
      <c r="AE51" s="85"/>
    </row>
    <row r="52" spans="13:31" ht="16.5" customHeight="1">
      <c r="M52" s="85"/>
      <c r="N52" s="85"/>
      <c r="O52" s="85"/>
      <c r="P52" s="85"/>
      <c r="Q52" s="85"/>
      <c r="R52" s="85"/>
      <c r="S52" s="85"/>
      <c r="T52" s="85"/>
      <c r="U52" s="85"/>
      <c r="V52" s="85"/>
      <c r="W52" s="85"/>
      <c r="X52" s="85"/>
      <c r="Y52" s="85"/>
      <c r="Z52" s="85"/>
      <c r="AA52" s="85"/>
      <c r="AB52" s="85"/>
      <c r="AC52" s="85"/>
      <c r="AD52" s="85"/>
      <c r="AE52" s="85"/>
    </row>
    <row r="53" spans="13:31" ht="16.5" customHeight="1">
      <c r="M53" s="85"/>
      <c r="N53" s="85"/>
      <c r="O53" s="85"/>
      <c r="P53" s="85"/>
      <c r="Q53" s="85"/>
      <c r="R53" s="85"/>
      <c r="S53" s="85"/>
      <c r="T53" s="85"/>
      <c r="U53" s="85"/>
      <c r="V53" s="85"/>
      <c r="W53" s="85"/>
      <c r="X53" s="85"/>
      <c r="Y53" s="85"/>
      <c r="Z53" s="85"/>
      <c r="AA53" s="85"/>
      <c r="AB53" s="85"/>
      <c r="AC53" s="85"/>
      <c r="AD53" s="85"/>
      <c r="AE53" s="85"/>
    </row>
    <row r="54" spans="13:31" ht="16.5" customHeight="1">
      <c r="M54" s="85"/>
      <c r="N54" s="85"/>
      <c r="O54" s="85"/>
      <c r="P54" s="85"/>
      <c r="Q54" s="85"/>
      <c r="R54" s="85"/>
      <c r="S54" s="85"/>
      <c r="T54" s="85"/>
      <c r="U54" s="85"/>
      <c r="V54" s="85"/>
      <c r="W54" s="85"/>
      <c r="X54" s="85"/>
      <c r="Y54" s="85"/>
      <c r="Z54" s="85"/>
      <c r="AA54" s="85"/>
      <c r="AB54" s="85"/>
      <c r="AC54" s="85"/>
      <c r="AD54" s="85"/>
      <c r="AE54" s="85"/>
    </row>
    <row r="55" spans="13:31" ht="16.5" customHeight="1">
      <c r="M55" s="85"/>
      <c r="N55" s="85"/>
      <c r="O55" s="85"/>
      <c r="P55" s="85"/>
      <c r="Q55" s="85"/>
      <c r="R55" s="85"/>
      <c r="S55" s="85"/>
      <c r="T55" s="85"/>
      <c r="U55" s="85"/>
      <c r="V55" s="85"/>
      <c r="W55" s="85"/>
      <c r="X55" s="85"/>
      <c r="Y55" s="85"/>
      <c r="Z55" s="85"/>
      <c r="AA55" s="85"/>
      <c r="AB55" s="85"/>
      <c r="AC55" s="85"/>
      <c r="AD55" s="85"/>
      <c r="AE55" s="85"/>
    </row>
    <row r="56" spans="13:31" ht="16.5" customHeight="1">
      <c r="M56" s="85"/>
      <c r="N56" s="85"/>
      <c r="O56" s="85"/>
      <c r="P56" s="85"/>
      <c r="Q56" s="85"/>
      <c r="R56" s="85"/>
      <c r="S56" s="85"/>
      <c r="T56" s="85"/>
      <c r="U56" s="85"/>
      <c r="V56" s="85"/>
      <c r="W56" s="85"/>
      <c r="X56" s="85"/>
      <c r="Y56" s="85"/>
      <c r="Z56" s="85"/>
      <c r="AA56" s="85"/>
      <c r="AB56" s="85"/>
      <c r="AC56" s="85"/>
      <c r="AD56" s="85"/>
      <c r="AE56" s="85"/>
    </row>
    <row r="57" spans="13:31" ht="16.5" customHeight="1">
      <c r="M57" s="85"/>
      <c r="N57" s="85"/>
      <c r="O57" s="85"/>
      <c r="P57" s="85"/>
      <c r="Q57" s="85"/>
      <c r="R57" s="85"/>
      <c r="S57" s="85"/>
      <c r="T57" s="85"/>
      <c r="U57" s="85"/>
      <c r="V57" s="85"/>
      <c r="W57" s="85"/>
      <c r="X57" s="85"/>
      <c r="Y57" s="85"/>
      <c r="Z57" s="85"/>
      <c r="AA57" s="85"/>
      <c r="AB57" s="85"/>
      <c r="AC57" s="85"/>
      <c r="AD57" s="85"/>
      <c r="AE57" s="85"/>
    </row>
    <row r="58" spans="13:31" ht="16.5" customHeight="1">
      <c r="M58" s="85"/>
      <c r="N58" s="85"/>
      <c r="O58" s="85"/>
      <c r="P58" s="85"/>
      <c r="Q58" s="85"/>
      <c r="R58" s="85"/>
      <c r="S58" s="85"/>
      <c r="T58" s="85"/>
      <c r="U58" s="85"/>
      <c r="V58" s="85"/>
      <c r="W58" s="85"/>
      <c r="X58" s="85"/>
      <c r="Y58" s="85"/>
      <c r="Z58" s="85"/>
      <c r="AA58" s="85"/>
      <c r="AB58" s="85"/>
      <c r="AC58" s="85"/>
      <c r="AD58" s="85"/>
      <c r="AE58" s="85"/>
    </row>
    <row r="59" spans="13:31" ht="16.5" customHeight="1">
      <c r="M59" s="85"/>
      <c r="N59" s="85"/>
      <c r="O59" s="85"/>
      <c r="P59" s="85"/>
      <c r="Q59" s="85"/>
      <c r="R59" s="85"/>
      <c r="S59" s="85"/>
      <c r="T59" s="85"/>
      <c r="U59" s="85"/>
      <c r="V59" s="85"/>
      <c r="W59" s="85"/>
      <c r="X59" s="85"/>
      <c r="Y59" s="85"/>
      <c r="Z59" s="85"/>
      <c r="AA59" s="85"/>
      <c r="AB59" s="85"/>
      <c r="AC59" s="85"/>
      <c r="AD59" s="85"/>
      <c r="AE59" s="85"/>
    </row>
    <row r="60" spans="13:31" ht="16.5" customHeight="1">
      <c r="M60" s="85"/>
      <c r="N60" s="85"/>
      <c r="O60" s="85"/>
      <c r="P60" s="85"/>
      <c r="Q60" s="85"/>
      <c r="R60" s="85"/>
      <c r="S60" s="85"/>
      <c r="T60" s="85"/>
      <c r="U60" s="85"/>
      <c r="V60" s="85"/>
      <c r="W60" s="85"/>
      <c r="X60" s="85"/>
      <c r="Y60" s="85"/>
      <c r="Z60" s="85"/>
      <c r="AA60" s="85"/>
      <c r="AB60" s="85"/>
      <c r="AC60" s="85"/>
      <c r="AD60" s="85"/>
      <c r="AE60" s="85"/>
    </row>
    <row r="61" spans="13:31" ht="16.5" customHeight="1">
      <c r="M61" s="85"/>
      <c r="N61" s="85"/>
      <c r="O61" s="85"/>
      <c r="P61" s="85"/>
      <c r="Q61" s="85"/>
      <c r="R61" s="85"/>
      <c r="S61" s="85"/>
      <c r="T61" s="85"/>
      <c r="U61" s="85"/>
      <c r="V61" s="85"/>
      <c r="W61" s="85"/>
      <c r="X61" s="85"/>
      <c r="Y61" s="85"/>
      <c r="Z61" s="85"/>
      <c r="AA61" s="85"/>
      <c r="AB61" s="85"/>
      <c r="AC61" s="85"/>
      <c r="AD61" s="85"/>
      <c r="AE61" s="85"/>
    </row>
    <row r="62" spans="13:31" ht="16.5" customHeight="1">
      <c r="M62" s="85"/>
      <c r="N62" s="85"/>
      <c r="O62" s="85"/>
      <c r="P62" s="85"/>
      <c r="Q62" s="85"/>
      <c r="R62" s="85"/>
      <c r="S62" s="85"/>
      <c r="T62" s="85"/>
      <c r="U62" s="85"/>
      <c r="V62" s="85"/>
      <c r="W62" s="85"/>
      <c r="X62" s="85"/>
      <c r="Y62" s="85"/>
      <c r="Z62" s="85"/>
      <c r="AA62" s="85"/>
      <c r="AB62" s="85"/>
      <c r="AC62" s="85"/>
      <c r="AD62" s="85"/>
      <c r="AE62" s="85"/>
    </row>
    <row r="63" spans="13:31" ht="16.5" customHeight="1">
      <c r="M63" s="85"/>
      <c r="N63" s="85"/>
      <c r="O63" s="85"/>
      <c r="P63" s="85"/>
      <c r="Q63" s="85"/>
      <c r="R63" s="85"/>
      <c r="S63" s="85"/>
      <c r="T63" s="85"/>
      <c r="U63" s="85"/>
      <c r="V63" s="85"/>
      <c r="W63" s="85"/>
      <c r="X63" s="85"/>
      <c r="Y63" s="85"/>
      <c r="Z63" s="85"/>
      <c r="AA63" s="85"/>
      <c r="AB63" s="85"/>
      <c r="AC63" s="85"/>
      <c r="AD63" s="85"/>
      <c r="AE63" s="85"/>
    </row>
    <row r="64" spans="13:31" ht="16.5" customHeight="1">
      <c r="M64" s="85"/>
      <c r="N64" s="85"/>
      <c r="O64" s="85"/>
      <c r="P64" s="85"/>
      <c r="Q64" s="85"/>
      <c r="R64" s="85"/>
      <c r="S64" s="85"/>
      <c r="T64" s="85"/>
      <c r="U64" s="85"/>
      <c r="V64" s="85"/>
      <c r="W64" s="85"/>
      <c r="X64" s="85"/>
      <c r="Y64" s="85"/>
      <c r="Z64" s="85"/>
      <c r="AA64" s="85"/>
      <c r="AB64" s="85"/>
      <c r="AC64" s="85"/>
      <c r="AD64" s="85"/>
      <c r="AE64" s="85"/>
    </row>
    <row r="65" spans="13:31" ht="16.5" customHeight="1">
      <c r="M65" s="85"/>
      <c r="N65" s="85"/>
      <c r="O65" s="85"/>
      <c r="P65" s="85"/>
      <c r="Q65" s="85"/>
      <c r="R65" s="85"/>
      <c r="S65" s="85"/>
      <c r="T65" s="85"/>
      <c r="U65" s="85"/>
      <c r="V65" s="85"/>
      <c r="W65" s="85"/>
      <c r="X65" s="85"/>
      <c r="Y65" s="85"/>
      <c r="Z65" s="85"/>
      <c r="AA65" s="85"/>
      <c r="AB65" s="85"/>
      <c r="AC65" s="85"/>
      <c r="AD65" s="85"/>
      <c r="AE65" s="85"/>
    </row>
    <row r="66" spans="13:31" ht="16.5" customHeight="1">
      <c r="M66" s="85"/>
      <c r="N66" s="85"/>
      <c r="O66" s="85"/>
      <c r="P66" s="85"/>
      <c r="Q66" s="85"/>
      <c r="R66" s="85"/>
      <c r="S66" s="85"/>
      <c r="T66" s="85"/>
      <c r="U66" s="85"/>
      <c r="V66" s="85"/>
      <c r="W66" s="85"/>
      <c r="X66" s="85"/>
      <c r="Y66" s="85"/>
      <c r="Z66" s="85"/>
      <c r="AA66" s="85"/>
      <c r="AB66" s="85"/>
      <c r="AC66" s="85"/>
      <c r="AD66" s="85"/>
      <c r="AE66" s="85"/>
    </row>
    <row r="67" spans="13:31" ht="16.5" customHeight="1">
      <c r="M67" s="85"/>
      <c r="N67" s="85"/>
      <c r="O67" s="85"/>
      <c r="P67" s="85"/>
      <c r="Q67" s="85"/>
      <c r="R67" s="85"/>
      <c r="S67" s="85"/>
      <c r="T67" s="85"/>
      <c r="U67" s="85"/>
      <c r="V67" s="85"/>
      <c r="W67" s="85"/>
      <c r="X67" s="85"/>
      <c r="Y67" s="85"/>
      <c r="Z67" s="85"/>
      <c r="AA67" s="85"/>
      <c r="AB67" s="85"/>
      <c r="AC67" s="85"/>
      <c r="AD67" s="85"/>
      <c r="AE67" s="85"/>
    </row>
    <row r="68" spans="13:31" ht="16.5" customHeight="1">
      <c r="M68" s="85"/>
      <c r="N68" s="85"/>
      <c r="O68" s="85"/>
      <c r="P68" s="85"/>
      <c r="Q68" s="85"/>
      <c r="R68" s="85"/>
      <c r="S68" s="85"/>
      <c r="T68" s="85"/>
      <c r="U68" s="85"/>
      <c r="V68" s="85"/>
      <c r="W68" s="85"/>
      <c r="X68" s="85"/>
      <c r="Y68" s="85"/>
      <c r="Z68" s="85"/>
      <c r="AA68" s="85"/>
      <c r="AB68" s="85"/>
      <c r="AC68" s="85"/>
      <c r="AD68" s="85"/>
      <c r="AE68" s="85"/>
    </row>
    <row r="69" spans="13:31" ht="16.5" customHeight="1">
      <c r="M69" s="85"/>
      <c r="N69" s="85"/>
      <c r="O69" s="85"/>
      <c r="P69" s="85"/>
      <c r="Q69" s="85"/>
      <c r="R69" s="85"/>
      <c r="S69" s="85"/>
      <c r="T69" s="85"/>
      <c r="U69" s="85"/>
      <c r="V69" s="85"/>
      <c r="W69" s="85"/>
      <c r="X69" s="85"/>
      <c r="Y69" s="85"/>
      <c r="Z69" s="85"/>
      <c r="AA69" s="85"/>
      <c r="AB69" s="85"/>
      <c r="AC69" s="85"/>
      <c r="AD69" s="85"/>
      <c r="AE69" s="85"/>
    </row>
    <row r="70" spans="13:31" ht="16.5" customHeight="1">
      <c r="M70" s="85"/>
      <c r="N70" s="85"/>
      <c r="O70" s="85"/>
      <c r="P70" s="85"/>
      <c r="Q70" s="85"/>
      <c r="R70" s="85"/>
      <c r="S70" s="85"/>
      <c r="T70" s="85"/>
      <c r="U70" s="85"/>
      <c r="V70" s="85"/>
      <c r="W70" s="85"/>
      <c r="X70" s="85"/>
      <c r="Y70" s="85"/>
      <c r="Z70" s="85"/>
      <c r="AA70" s="85"/>
      <c r="AB70" s="85"/>
      <c r="AC70" s="85"/>
      <c r="AD70" s="85"/>
      <c r="AE70" s="85"/>
    </row>
    <row r="71" spans="13:31" ht="16.5" customHeight="1">
      <c r="M71" s="85"/>
      <c r="N71" s="85"/>
      <c r="O71" s="85"/>
      <c r="P71" s="85"/>
      <c r="Q71" s="85"/>
      <c r="R71" s="85"/>
      <c r="S71" s="85"/>
      <c r="T71" s="85"/>
      <c r="U71" s="85"/>
      <c r="V71" s="85"/>
      <c r="W71" s="85"/>
      <c r="X71" s="85"/>
      <c r="Y71" s="85"/>
      <c r="Z71" s="85"/>
      <c r="AA71" s="85"/>
      <c r="AB71" s="85"/>
      <c r="AC71" s="85"/>
      <c r="AD71" s="85"/>
      <c r="AE71" s="85"/>
    </row>
    <row r="72" spans="13:31" ht="16.5" customHeight="1">
      <c r="M72" s="85"/>
      <c r="N72" s="85"/>
      <c r="O72" s="85"/>
      <c r="P72" s="85"/>
      <c r="Q72" s="85"/>
      <c r="R72" s="85"/>
      <c r="S72" s="85"/>
      <c r="T72" s="85"/>
      <c r="U72" s="85"/>
      <c r="V72" s="85"/>
      <c r="W72" s="85"/>
      <c r="X72" s="85"/>
      <c r="Y72" s="85"/>
      <c r="Z72" s="85"/>
      <c r="AA72" s="85"/>
      <c r="AB72" s="85"/>
      <c r="AC72" s="85"/>
      <c r="AD72" s="85"/>
      <c r="AE72" s="85"/>
    </row>
    <row r="73" spans="13:31" ht="16.5" customHeight="1">
      <c r="M73" s="85"/>
      <c r="N73" s="85"/>
      <c r="O73" s="85"/>
      <c r="P73" s="85"/>
      <c r="Q73" s="85"/>
      <c r="R73" s="85"/>
      <c r="S73" s="85"/>
      <c r="T73" s="85"/>
      <c r="U73" s="85"/>
      <c r="V73" s="85"/>
      <c r="W73" s="85"/>
      <c r="X73" s="85"/>
      <c r="Y73" s="85"/>
      <c r="Z73" s="85"/>
      <c r="AA73" s="85"/>
      <c r="AB73" s="85"/>
      <c r="AC73" s="85"/>
      <c r="AD73" s="85"/>
      <c r="AE73" s="85"/>
    </row>
    <row r="74" spans="13:31" ht="16.5" customHeight="1">
      <c r="M74" s="85"/>
      <c r="N74" s="85"/>
      <c r="O74" s="85"/>
      <c r="P74" s="85"/>
      <c r="Q74" s="85"/>
      <c r="R74" s="85"/>
      <c r="S74" s="85"/>
      <c r="T74" s="85"/>
      <c r="U74" s="85"/>
      <c r="V74" s="85"/>
      <c r="W74" s="85"/>
      <c r="X74" s="85"/>
      <c r="Y74" s="85"/>
      <c r="Z74" s="85"/>
      <c r="AA74" s="85"/>
      <c r="AB74" s="85"/>
      <c r="AC74" s="85"/>
      <c r="AD74" s="85"/>
      <c r="AE74" s="85"/>
    </row>
    <row r="75" spans="13:31" ht="16.5" customHeight="1">
      <c r="M75" s="85"/>
      <c r="N75" s="85"/>
      <c r="O75" s="85"/>
      <c r="P75" s="85"/>
      <c r="Q75" s="85"/>
      <c r="R75" s="85"/>
      <c r="S75" s="85"/>
      <c r="T75" s="85"/>
      <c r="U75" s="85"/>
      <c r="V75" s="85"/>
      <c r="W75" s="85"/>
      <c r="X75" s="85"/>
      <c r="Y75" s="85"/>
      <c r="Z75" s="85"/>
      <c r="AA75" s="85"/>
      <c r="AB75" s="85"/>
      <c r="AC75" s="85"/>
      <c r="AD75" s="85"/>
      <c r="AE75" s="85"/>
    </row>
    <row r="76" spans="13:31" ht="16.5" customHeight="1">
      <c r="M76" s="85"/>
      <c r="N76" s="85"/>
      <c r="O76" s="85"/>
      <c r="P76" s="85"/>
      <c r="Q76" s="85"/>
      <c r="R76" s="85"/>
      <c r="S76" s="85"/>
      <c r="T76" s="85"/>
      <c r="U76" s="85"/>
      <c r="V76" s="85"/>
      <c r="W76" s="85"/>
      <c r="X76" s="85"/>
      <c r="Y76" s="85"/>
      <c r="Z76" s="85"/>
      <c r="AA76" s="85"/>
      <c r="AB76" s="85"/>
      <c r="AC76" s="85"/>
      <c r="AD76" s="85"/>
      <c r="AE76" s="85"/>
    </row>
    <row r="77" spans="13:31" ht="16.5" customHeight="1">
      <c r="M77" s="85"/>
      <c r="N77" s="85"/>
      <c r="O77" s="85"/>
      <c r="P77" s="85"/>
      <c r="Q77" s="85"/>
      <c r="R77" s="85"/>
      <c r="S77" s="85"/>
      <c r="T77" s="85"/>
      <c r="U77" s="85"/>
      <c r="V77" s="85"/>
      <c r="W77" s="85"/>
      <c r="X77" s="85"/>
      <c r="Y77" s="85"/>
      <c r="Z77" s="85"/>
      <c r="AA77" s="85"/>
      <c r="AB77" s="85"/>
      <c r="AC77" s="85"/>
      <c r="AD77" s="85"/>
      <c r="AE77" s="85"/>
    </row>
    <row r="78" spans="13:31" ht="16.5" customHeight="1">
      <c r="M78" s="85"/>
      <c r="N78" s="85"/>
      <c r="O78" s="85"/>
      <c r="P78" s="85"/>
      <c r="Q78" s="85"/>
      <c r="R78" s="85"/>
      <c r="S78" s="85"/>
      <c r="T78" s="85"/>
      <c r="U78" s="85"/>
      <c r="V78" s="85"/>
      <c r="W78" s="85"/>
      <c r="X78" s="85"/>
      <c r="Y78" s="85"/>
      <c r="Z78" s="85"/>
      <c r="AA78" s="85"/>
      <c r="AB78" s="85"/>
      <c r="AC78" s="85"/>
      <c r="AD78" s="85"/>
      <c r="AE78" s="85"/>
    </row>
    <row r="79" spans="13:31" ht="16.5" customHeight="1">
      <c r="M79" s="85"/>
      <c r="N79" s="85"/>
      <c r="O79" s="85"/>
      <c r="P79" s="85"/>
      <c r="Q79" s="85"/>
      <c r="R79" s="85"/>
      <c r="S79" s="85"/>
      <c r="T79" s="85"/>
      <c r="U79" s="85"/>
      <c r="V79" s="85"/>
      <c r="W79" s="85"/>
      <c r="X79" s="85"/>
      <c r="Y79" s="85"/>
      <c r="Z79" s="85"/>
      <c r="AA79" s="85"/>
      <c r="AB79" s="85"/>
      <c r="AC79" s="85"/>
      <c r="AD79" s="85"/>
      <c r="AE79" s="85"/>
    </row>
    <row r="80" spans="13:31" ht="16.5" customHeight="1">
      <c r="M80" s="85"/>
      <c r="N80" s="85"/>
      <c r="O80" s="85"/>
      <c r="P80" s="85"/>
      <c r="Q80" s="85"/>
      <c r="R80" s="85"/>
      <c r="S80" s="85"/>
      <c r="T80" s="85"/>
      <c r="U80" s="85"/>
      <c r="V80" s="85"/>
      <c r="W80" s="85"/>
      <c r="X80" s="85"/>
      <c r="Y80" s="85"/>
      <c r="Z80" s="85"/>
      <c r="AA80" s="85"/>
      <c r="AB80" s="85"/>
      <c r="AC80" s="85"/>
      <c r="AD80" s="85"/>
      <c r="AE80" s="85"/>
    </row>
    <row r="81" spans="13:31" ht="16.5" customHeight="1">
      <c r="M81" s="85"/>
      <c r="N81" s="85"/>
      <c r="O81" s="85"/>
      <c r="P81" s="85"/>
      <c r="Q81" s="85"/>
      <c r="R81" s="85"/>
      <c r="S81" s="85"/>
      <c r="T81" s="85"/>
      <c r="U81" s="85"/>
      <c r="V81" s="85"/>
      <c r="W81" s="85"/>
      <c r="X81" s="85"/>
      <c r="Y81" s="85"/>
      <c r="Z81" s="85"/>
      <c r="AA81" s="85"/>
      <c r="AB81" s="85"/>
      <c r="AC81" s="85"/>
      <c r="AD81" s="85"/>
      <c r="AE81" s="85"/>
    </row>
    <row r="82" spans="13:31" ht="16.5" customHeight="1">
      <c r="M82" s="85"/>
      <c r="N82" s="85"/>
      <c r="O82" s="85"/>
      <c r="P82" s="85"/>
      <c r="Q82" s="85"/>
      <c r="R82" s="85"/>
      <c r="S82" s="85"/>
      <c r="T82" s="85"/>
      <c r="U82" s="85"/>
      <c r="V82" s="85"/>
      <c r="W82" s="85"/>
      <c r="X82" s="85"/>
      <c r="Y82" s="85"/>
      <c r="Z82" s="85"/>
      <c r="AA82" s="85"/>
      <c r="AB82" s="85"/>
      <c r="AC82" s="85"/>
      <c r="AD82" s="85"/>
      <c r="AE82" s="85"/>
    </row>
    <row r="83" spans="13:31" ht="16.5" customHeight="1">
      <c r="M83" s="85"/>
      <c r="N83" s="85"/>
      <c r="O83" s="85"/>
      <c r="P83" s="85"/>
      <c r="Q83" s="85"/>
      <c r="R83" s="85"/>
      <c r="S83" s="85"/>
      <c r="T83" s="85"/>
      <c r="U83" s="85"/>
      <c r="V83" s="85"/>
      <c r="W83" s="85"/>
      <c r="X83" s="85"/>
      <c r="Y83" s="85"/>
      <c r="Z83" s="85"/>
      <c r="AA83" s="85"/>
      <c r="AB83" s="85"/>
      <c r="AC83" s="85"/>
      <c r="AD83" s="85"/>
      <c r="AE83" s="85"/>
    </row>
    <row r="84" spans="13:31" ht="16.5" customHeight="1">
      <c r="M84" s="85"/>
      <c r="N84" s="85"/>
      <c r="O84" s="85"/>
      <c r="P84" s="85"/>
      <c r="Q84" s="85"/>
      <c r="R84" s="85"/>
      <c r="S84" s="85"/>
      <c r="T84" s="85"/>
      <c r="U84" s="85"/>
      <c r="V84" s="85"/>
      <c r="W84" s="85"/>
      <c r="X84" s="85"/>
      <c r="Y84" s="85"/>
      <c r="Z84" s="85"/>
      <c r="AA84" s="85"/>
      <c r="AB84" s="85"/>
      <c r="AC84" s="85"/>
      <c r="AD84" s="85"/>
      <c r="AE84" s="85"/>
    </row>
    <row r="85" spans="13:31" ht="16.5" customHeight="1">
      <c r="M85" s="85"/>
      <c r="N85" s="85"/>
      <c r="O85" s="85"/>
      <c r="P85" s="85"/>
      <c r="Q85" s="85"/>
      <c r="R85" s="85"/>
      <c r="S85" s="85"/>
      <c r="T85" s="85"/>
      <c r="U85" s="85"/>
      <c r="V85" s="85"/>
      <c r="W85" s="85"/>
      <c r="X85" s="85"/>
      <c r="Y85" s="85"/>
      <c r="Z85" s="85"/>
      <c r="AA85" s="85"/>
      <c r="AB85" s="85"/>
      <c r="AC85" s="85"/>
      <c r="AD85" s="85"/>
      <c r="AE85" s="85"/>
    </row>
    <row r="86" spans="13:31" ht="16.5" customHeight="1">
      <c r="M86" s="85"/>
      <c r="N86" s="85"/>
      <c r="O86" s="85"/>
      <c r="P86" s="85"/>
      <c r="Q86" s="85"/>
      <c r="R86" s="85"/>
      <c r="S86" s="85"/>
      <c r="T86" s="85"/>
      <c r="U86" s="85"/>
      <c r="V86" s="85"/>
      <c r="W86" s="85"/>
      <c r="X86" s="85"/>
      <c r="Y86" s="85"/>
      <c r="Z86" s="85"/>
      <c r="AA86" s="85"/>
      <c r="AB86" s="85"/>
      <c r="AC86" s="85"/>
      <c r="AD86" s="85"/>
      <c r="AE86" s="85"/>
    </row>
    <row r="87" spans="13:31" ht="16.5" customHeight="1">
      <c r="M87" s="85"/>
      <c r="N87" s="85"/>
      <c r="O87" s="85"/>
      <c r="P87" s="85"/>
      <c r="Q87" s="85"/>
      <c r="R87" s="85"/>
      <c r="S87" s="85"/>
      <c r="T87" s="85"/>
      <c r="U87" s="85"/>
      <c r="V87" s="85"/>
      <c r="W87" s="85"/>
      <c r="X87" s="85"/>
      <c r="Y87" s="85"/>
      <c r="Z87" s="85"/>
      <c r="AA87" s="85"/>
      <c r="AB87" s="85"/>
      <c r="AC87" s="85"/>
      <c r="AD87" s="85"/>
      <c r="AE87" s="85"/>
    </row>
    <row r="88" spans="13:31" ht="16.5" customHeight="1">
      <c r="M88" s="85"/>
      <c r="N88" s="85"/>
      <c r="O88" s="85"/>
      <c r="P88" s="85"/>
      <c r="Q88" s="85"/>
      <c r="R88" s="85"/>
      <c r="S88" s="85"/>
      <c r="T88" s="85"/>
      <c r="U88" s="85"/>
      <c r="V88" s="85"/>
      <c r="W88" s="85"/>
      <c r="X88" s="85"/>
      <c r="Y88" s="85"/>
      <c r="Z88" s="85"/>
      <c r="AA88" s="85"/>
      <c r="AB88" s="85"/>
      <c r="AC88" s="85"/>
      <c r="AD88" s="85"/>
      <c r="AE88" s="85"/>
    </row>
    <row r="89" spans="13:31" ht="16.5" customHeight="1">
      <c r="M89" s="85"/>
      <c r="N89" s="85"/>
      <c r="O89" s="85"/>
      <c r="P89" s="85"/>
      <c r="Q89" s="85"/>
      <c r="R89" s="85"/>
      <c r="S89" s="85"/>
      <c r="T89" s="85"/>
      <c r="U89" s="85"/>
      <c r="V89" s="85"/>
      <c r="W89" s="85"/>
      <c r="X89" s="85"/>
      <c r="Y89" s="85"/>
      <c r="Z89" s="85"/>
      <c r="AA89" s="85"/>
      <c r="AB89" s="85"/>
      <c r="AC89" s="85"/>
      <c r="AD89" s="85"/>
      <c r="AE89" s="85"/>
    </row>
    <row r="90" spans="13:31" ht="15.75" customHeight="1">
      <c r="M90" s="85"/>
      <c r="N90" s="85"/>
      <c r="O90" s="85"/>
      <c r="P90" s="85"/>
      <c r="Q90" s="85"/>
      <c r="R90" s="85"/>
      <c r="S90" s="85"/>
      <c r="T90" s="85"/>
      <c r="U90" s="85"/>
      <c r="V90" s="85"/>
      <c r="W90" s="85"/>
      <c r="X90" s="85"/>
      <c r="Y90" s="85"/>
      <c r="Z90" s="85"/>
      <c r="AA90" s="85"/>
      <c r="AB90" s="85"/>
      <c r="AC90" s="85"/>
      <c r="AD90" s="85"/>
      <c r="AE90" s="85"/>
    </row>
    <row r="91" spans="13:31" ht="15.75" customHeight="1">
      <c r="M91" s="85"/>
      <c r="N91" s="85"/>
      <c r="O91" s="85"/>
      <c r="P91" s="85"/>
      <c r="Q91" s="85"/>
      <c r="R91" s="85"/>
      <c r="S91" s="85"/>
      <c r="T91" s="85"/>
      <c r="U91" s="85"/>
      <c r="V91" s="85"/>
      <c r="W91" s="85"/>
      <c r="X91" s="85"/>
      <c r="Y91" s="85"/>
      <c r="Z91" s="85"/>
      <c r="AA91" s="85"/>
      <c r="AB91" s="85"/>
      <c r="AC91" s="85"/>
      <c r="AD91" s="85"/>
      <c r="AE91" s="85"/>
    </row>
    <row r="92" spans="13:31" ht="15.75" customHeight="1">
      <c r="M92" s="85"/>
      <c r="N92" s="85"/>
      <c r="O92" s="85"/>
      <c r="P92" s="85"/>
      <c r="Q92" s="85"/>
      <c r="R92" s="85"/>
      <c r="S92" s="85"/>
      <c r="T92" s="85"/>
      <c r="U92" s="85"/>
      <c r="V92" s="85"/>
      <c r="W92" s="85"/>
      <c r="X92" s="85"/>
      <c r="Y92" s="85"/>
      <c r="Z92" s="85"/>
      <c r="AA92" s="85"/>
      <c r="AB92" s="85"/>
      <c r="AC92" s="85"/>
      <c r="AD92" s="85"/>
      <c r="AE92" s="85"/>
    </row>
    <row r="93" spans="13:31" ht="15.75" customHeight="1">
      <c r="M93" s="85"/>
      <c r="N93" s="85"/>
      <c r="O93" s="85"/>
      <c r="P93" s="85"/>
      <c r="Q93" s="85"/>
      <c r="R93" s="85"/>
      <c r="S93" s="85"/>
      <c r="T93" s="85"/>
      <c r="U93" s="85"/>
      <c r="V93" s="85"/>
      <c r="W93" s="85"/>
      <c r="X93" s="85"/>
      <c r="Y93" s="85"/>
      <c r="Z93" s="85"/>
      <c r="AA93" s="85"/>
      <c r="AB93" s="85"/>
      <c r="AC93" s="85"/>
      <c r="AD93" s="85"/>
      <c r="AE93" s="85"/>
    </row>
    <row r="94" spans="13:31" ht="15.75" customHeight="1">
      <c r="M94" s="85"/>
      <c r="N94" s="85"/>
      <c r="O94" s="85"/>
      <c r="P94" s="85"/>
      <c r="Q94" s="85"/>
      <c r="R94" s="85"/>
      <c r="S94" s="85"/>
      <c r="T94" s="85"/>
      <c r="U94" s="85"/>
      <c r="V94" s="85"/>
      <c r="W94" s="85"/>
      <c r="X94" s="85"/>
      <c r="Y94" s="85"/>
      <c r="Z94" s="85"/>
      <c r="AA94" s="85"/>
      <c r="AB94" s="85"/>
      <c r="AC94" s="85"/>
      <c r="AD94" s="85"/>
      <c r="AE94" s="85"/>
    </row>
    <row r="95" spans="13:31" ht="15.75" customHeight="1">
      <c r="M95" s="85"/>
      <c r="N95" s="85"/>
      <c r="O95" s="85"/>
      <c r="P95" s="85"/>
      <c r="Q95" s="85"/>
      <c r="R95" s="85"/>
      <c r="S95" s="85"/>
      <c r="T95" s="85"/>
      <c r="U95" s="85"/>
      <c r="V95" s="85"/>
      <c r="W95" s="85"/>
      <c r="X95" s="85"/>
      <c r="Y95" s="85"/>
      <c r="Z95" s="85"/>
      <c r="AA95" s="85"/>
      <c r="AB95" s="85"/>
      <c r="AC95" s="85"/>
      <c r="AD95" s="85"/>
      <c r="AE95" s="85"/>
    </row>
    <row r="96" spans="13:31" ht="15.75" customHeight="1">
      <c r="M96" s="85"/>
      <c r="N96" s="85"/>
      <c r="O96" s="85"/>
      <c r="P96" s="85"/>
      <c r="Q96" s="85"/>
      <c r="R96" s="85"/>
      <c r="S96" s="85"/>
      <c r="T96" s="85"/>
      <c r="U96" s="85"/>
      <c r="V96" s="85"/>
      <c r="W96" s="85"/>
      <c r="X96" s="85"/>
      <c r="Y96" s="85"/>
      <c r="Z96" s="85"/>
      <c r="AA96" s="85"/>
      <c r="AB96" s="85"/>
      <c r="AC96" s="85"/>
      <c r="AD96" s="85"/>
      <c r="AE96" s="85"/>
    </row>
    <row r="97" spans="13:31" ht="15.75" customHeight="1">
      <c r="M97" s="85"/>
      <c r="N97" s="85"/>
      <c r="O97" s="85"/>
      <c r="P97" s="85"/>
      <c r="Q97" s="85"/>
      <c r="R97" s="85"/>
      <c r="S97" s="85"/>
      <c r="T97" s="85"/>
      <c r="U97" s="85"/>
      <c r="V97" s="85"/>
      <c r="W97" s="85"/>
      <c r="X97" s="85"/>
      <c r="Y97" s="85"/>
      <c r="Z97" s="85"/>
      <c r="AA97" s="85"/>
      <c r="AB97" s="85"/>
      <c r="AC97" s="85"/>
      <c r="AD97" s="85"/>
      <c r="AE97" s="85"/>
    </row>
    <row r="98" spans="13:31" ht="15.75" customHeight="1">
      <c r="M98" s="85"/>
      <c r="N98" s="85"/>
      <c r="O98" s="85"/>
      <c r="P98" s="85"/>
      <c r="Q98" s="85"/>
      <c r="R98" s="85"/>
      <c r="S98" s="85"/>
      <c r="T98" s="85"/>
      <c r="U98" s="85"/>
      <c r="V98" s="85"/>
      <c r="W98" s="85"/>
      <c r="X98" s="85"/>
      <c r="Y98" s="85"/>
      <c r="Z98" s="85"/>
      <c r="AA98" s="85"/>
      <c r="AB98" s="85"/>
      <c r="AC98" s="85"/>
      <c r="AD98" s="85"/>
      <c r="AE98" s="85"/>
    </row>
    <row r="99" spans="13:31" ht="15.75" customHeight="1">
      <c r="M99" s="85"/>
      <c r="N99" s="85"/>
      <c r="O99" s="85"/>
      <c r="P99" s="85"/>
      <c r="Q99" s="85"/>
      <c r="R99" s="85"/>
      <c r="S99" s="85"/>
      <c r="T99" s="85"/>
      <c r="U99" s="85"/>
      <c r="V99" s="85"/>
      <c r="W99" s="85"/>
      <c r="X99" s="85"/>
      <c r="Y99" s="85"/>
      <c r="Z99" s="85"/>
      <c r="AA99" s="85"/>
      <c r="AB99" s="85"/>
      <c r="AC99" s="85"/>
      <c r="AD99" s="85"/>
      <c r="AE99" s="85"/>
    </row>
    <row r="100" spans="13:31" ht="15.75" customHeight="1">
      <c r="M100" s="85"/>
      <c r="N100" s="85"/>
      <c r="O100" s="85"/>
      <c r="P100" s="85"/>
      <c r="Q100" s="85"/>
      <c r="R100" s="85"/>
      <c r="S100" s="85"/>
      <c r="T100" s="85"/>
      <c r="U100" s="85"/>
      <c r="V100" s="85"/>
      <c r="W100" s="85"/>
      <c r="X100" s="85"/>
      <c r="Y100" s="85"/>
      <c r="Z100" s="85"/>
      <c r="AA100" s="85"/>
      <c r="AB100" s="85"/>
      <c r="AC100" s="85"/>
      <c r="AD100" s="85"/>
      <c r="AE100" s="85"/>
    </row>
    <row r="101" spans="13:31" ht="15.75" customHeight="1">
      <c r="M101" s="85"/>
      <c r="N101" s="85"/>
      <c r="O101" s="85"/>
      <c r="P101" s="85"/>
      <c r="Q101" s="85"/>
      <c r="R101" s="85"/>
      <c r="S101" s="85"/>
      <c r="T101" s="85"/>
      <c r="U101" s="85"/>
      <c r="V101" s="85"/>
      <c r="W101" s="85"/>
      <c r="X101" s="85"/>
      <c r="Y101" s="85"/>
      <c r="Z101" s="85"/>
      <c r="AA101" s="85"/>
      <c r="AB101" s="85"/>
      <c r="AC101" s="85"/>
      <c r="AD101" s="85"/>
      <c r="AE101" s="85"/>
    </row>
    <row r="102" spans="13:31" ht="15.75" customHeight="1">
      <c r="M102" s="85"/>
      <c r="N102" s="85"/>
      <c r="O102" s="85"/>
      <c r="P102" s="85"/>
      <c r="Q102" s="85"/>
      <c r="R102" s="85"/>
      <c r="S102" s="85"/>
      <c r="T102" s="85"/>
      <c r="U102" s="85"/>
      <c r="V102" s="85"/>
      <c r="W102" s="85"/>
      <c r="X102" s="85"/>
      <c r="Y102" s="85"/>
      <c r="Z102" s="85"/>
      <c r="AA102" s="85"/>
      <c r="AB102" s="85"/>
      <c r="AC102" s="85"/>
      <c r="AD102" s="85"/>
      <c r="AE102" s="85"/>
    </row>
    <row r="103" spans="13:31" ht="15.75" customHeight="1">
      <c r="M103" s="85"/>
      <c r="N103" s="85"/>
      <c r="O103" s="85"/>
      <c r="P103" s="85"/>
      <c r="Q103" s="85"/>
      <c r="R103" s="85"/>
      <c r="S103" s="85"/>
      <c r="T103" s="85"/>
      <c r="U103" s="85"/>
      <c r="V103" s="85"/>
      <c r="W103" s="85"/>
      <c r="X103" s="85"/>
      <c r="Y103" s="85"/>
      <c r="Z103" s="85"/>
      <c r="AA103" s="85"/>
      <c r="AB103" s="85"/>
      <c r="AC103" s="85"/>
      <c r="AD103" s="85"/>
      <c r="AE103" s="85"/>
    </row>
    <row r="104" spans="13:31" ht="15.75" customHeight="1">
      <c r="M104" s="85"/>
      <c r="N104" s="85"/>
      <c r="O104" s="85"/>
      <c r="P104" s="85"/>
      <c r="Q104" s="85"/>
      <c r="R104" s="85"/>
      <c r="S104" s="85"/>
      <c r="T104" s="85"/>
      <c r="U104" s="85"/>
      <c r="V104" s="85"/>
      <c r="W104" s="85"/>
      <c r="X104" s="85"/>
      <c r="Y104" s="85"/>
      <c r="Z104" s="85"/>
      <c r="AA104" s="85"/>
      <c r="AB104" s="85"/>
      <c r="AC104" s="85"/>
      <c r="AD104" s="85"/>
      <c r="AE104" s="85"/>
    </row>
    <row r="105" spans="13:31" ht="15.75" customHeight="1">
      <c r="M105" s="85"/>
      <c r="N105" s="85"/>
      <c r="O105" s="85"/>
      <c r="P105" s="85"/>
      <c r="Q105" s="85"/>
      <c r="R105" s="85"/>
      <c r="S105" s="85"/>
      <c r="T105" s="85"/>
      <c r="U105" s="85"/>
      <c r="V105" s="85"/>
      <c r="W105" s="85"/>
      <c r="X105" s="85"/>
      <c r="Y105" s="85"/>
      <c r="Z105" s="85"/>
      <c r="AA105" s="85"/>
      <c r="AB105" s="85"/>
      <c r="AC105" s="85"/>
      <c r="AD105" s="85"/>
      <c r="AE105" s="85"/>
    </row>
    <row r="106" spans="13:31" ht="15.75" customHeight="1">
      <c r="M106" s="85"/>
      <c r="N106" s="85"/>
      <c r="O106" s="85"/>
      <c r="P106" s="85"/>
      <c r="Q106" s="85"/>
      <c r="R106" s="85"/>
      <c r="S106" s="85"/>
      <c r="T106" s="85"/>
      <c r="U106" s="85"/>
      <c r="V106" s="85"/>
      <c r="W106" s="85"/>
      <c r="X106" s="85"/>
      <c r="Y106" s="85"/>
      <c r="Z106" s="85"/>
      <c r="AA106" s="85"/>
      <c r="AB106" s="85"/>
      <c r="AC106" s="85"/>
      <c r="AD106" s="85"/>
      <c r="AE106" s="85"/>
    </row>
    <row r="107" spans="13:31" ht="15.75" customHeight="1">
      <c r="M107" s="85"/>
      <c r="N107" s="85"/>
      <c r="O107" s="85"/>
      <c r="P107" s="85"/>
      <c r="Q107" s="85"/>
      <c r="R107" s="85"/>
      <c r="S107" s="85"/>
      <c r="T107" s="85"/>
      <c r="U107" s="85"/>
      <c r="V107" s="85"/>
      <c r="W107" s="85"/>
      <c r="X107" s="85"/>
      <c r="Y107" s="85"/>
      <c r="Z107" s="85"/>
      <c r="AA107" s="85"/>
      <c r="AB107" s="85"/>
      <c r="AC107" s="85"/>
      <c r="AD107" s="85"/>
      <c r="AE107" s="85"/>
    </row>
    <row r="108" spans="13:31" ht="15.75" customHeight="1">
      <c r="M108" s="85"/>
      <c r="N108" s="85"/>
      <c r="O108" s="85"/>
      <c r="P108" s="85"/>
      <c r="Q108" s="85"/>
      <c r="R108" s="85"/>
      <c r="S108" s="85"/>
      <c r="T108" s="85"/>
      <c r="U108" s="85"/>
      <c r="V108" s="85"/>
      <c r="W108" s="85"/>
      <c r="X108" s="85"/>
      <c r="Y108" s="85"/>
      <c r="Z108" s="85"/>
      <c r="AA108" s="85"/>
      <c r="AB108" s="85"/>
      <c r="AC108" s="85"/>
      <c r="AD108" s="85"/>
      <c r="AE108" s="85"/>
    </row>
    <row r="109" spans="13:31" ht="15.75" customHeight="1">
      <c r="M109" s="85"/>
      <c r="N109" s="85"/>
      <c r="O109" s="85"/>
      <c r="P109" s="85"/>
      <c r="Q109" s="85"/>
      <c r="R109" s="85"/>
      <c r="S109" s="85"/>
      <c r="T109" s="85"/>
      <c r="U109" s="85"/>
      <c r="V109" s="85"/>
      <c r="W109" s="85"/>
      <c r="X109" s="85"/>
      <c r="Y109" s="85"/>
      <c r="Z109" s="85"/>
      <c r="AA109" s="85"/>
      <c r="AB109" s="85"/>
      <c r="AC109" s="85"/>
      <c r="AD109" s="85"/>
      <c r="AE109" s="85"/>
    </row>
    <row r="110" spans="13:31" ht="15.75" customHeight="1">
      <c r="M110" s="85"/>
      <c r="N110" s="85"/>
      <c r="O110" s="85"/>
      <c r="P110" s="85"/>
      <c r="Q110" s="85"/>
      <c r="R110" s="85"/>
      <c r="S110" s="85"/>
      <c r="T110" s="85"/>
      <c r="U110" s="85"/>
      <c r="V110" s="85"/>
      <c r="W110" s="85"/>
      <c r="X110" s="85"/>
      <c r="Y110" s="85"/>
      <c r="Z110" s="85"/>
      <c r="AA110" s="85"/>
      <c r="AB110" s="85"/>
      <c r="AC110" s="85"/>
      <c r="AD110" s="85"/>
      <c r="AE110" s="85"/>
    </row>
    <row r="111" spans="13:31" ht="15.75" customHeight="1">
      <c r="M111" s="85"/>
      <c r="N111" s="85"/>
      <c r="O111" s="85"/>
      <c r="P111" s="85"/>
      <c r="Q111" s="85"/>
      <c r="R111" s="85"/>
      <c r="S111" s="85"/>
      <c r="T111" s="85"/>
      <c r="U111" s="85"/>
      <c r="V111" s="85"/>
      <c r="W111" s="85"/>
      <c r="X111" s="85"/>
      <c r="Y111" s="85"/>
      <c r="Z111" s="85"/>
      <c r="AA111" s="85"/>
      <c r="AB111" s="85"/>
      <c r="AC111" s="85"/>
      <c r="AD111" s="85"/>
      <c r="AE111" s="85"/>
    </row>
    <row r="112" spans="13:31" ht="15.75" customHeight="1">
      <c r="M112" s="85"/>
      <c r="N112" s="85"/>
      <c r="O112" s="85"/>
      <c r="P112" s="85"/>
      <c r="Q112" s="85"/>
      <c r="R112" s="85"/>
      <c r="S112" s="85"/>
      <c r="T112" s="85"/>
      <c r="U112" s="85"/>
      <c r="V112" s="85"/>
      <c r="W112" s="85"/>
      <c r="X112" s="85"/>
      <c r="Y112" s="85"/>
      <c r="Z112" s="85"/>
      <c r="AA112" s="85"/>
      <c r="AB112" s="85"/>
      <c r="AC112" s="85"/>
      <c r="AD112" s="85"/>
      <c r="AE112" s="85"/>
    </row>
    <row r="113" spans="13:31" ht="15.75" customHeight="1">
      <c r="M113" s="85"/>
      <c r="N113" s="85"/>
      <c r="O113" s="85"/>
      <c r="P113" s="85"/>
      <c r="Q113" s="85"/>
      <c r="R113" s="85"/>
      <c r="S113" s="85"/>
      <c r="T113" s="85"/>
      <c r="U113" s="85"/>
      <c r="V113" s="85"/>
      <c r="W113" s="85"/>
      <c r="X113" s="85"/>
      <c r="Y113" s="85"/>
      <c r="Z113" s="85"/>
      <c r="AA113" s="85"/>
      <c r="AB113" s="85"/>
      <c r="AC113" s="85"/>
      <c r="AD113" s="85"/>
      <c r="AE113" s="85"/>
    </row>
    <row r="114" spans="13:31" ht="15.75" customHeight="1">
      <c r="M114" s="85"/>
      <c r="N114" s="85"/>
      <c r="O114" s="85"/>
      <c r="P114" s="85"/>
      <c r="Q114" s="85"/>
      <c r="R114" s="85"/>
      <c r="S114" s="85"/>
      <c r="T114" s="85"/>
      <c r="U114" s="85"/>
      <c r="V114" s="85"/>
      <c r="W114" s="85"/>
      <c r="X114" s="85"/>
      <c r="Y114" s="85"/>
      <c r="Z114" s="85"/>
      <c r="AA114" s="85"/>
      <c r="AB114" s="85"/>
      <c r="AC114" s="85"/>
      <c r="AD114" s="85"/>
      <c r="AE114" s="85"/>
    </row>
    <row r="115" spans="13:31" ht="15.75" customHeight="1">
      <c r="M115" s="85"/>
      <c r="N115" s="85"/>
      <c r="O115" s="85"/>
      <c r="P115" s="85"/>
      <c r="Q115" s="85"/>
      <c r="R115" s="85"/>
      <c r="S115" s="85"/>
      <c r="T115" s="85"/>
      <c r="U115" s="85"/>
      <c r="V115" s="85"/>
      <c r="W115" s="85"/>
      <c r="X115" s="85"/>
      <c r="Y115" s="85"/>
      <c r="Z115" s="85"/>
      <c r="AA115" s="85"/>
      <c r="AB115" s="85"/>
      <c r="AC115" s="85"/>
      <c r="AD115" s="85"/>
      <c r="AE115" s="85"/>
    </row>
    <row r="116" spans="13:31" ht="15.75" customHeight="1">
      <c r="M116" s="85"/>
      <c r="N116" s="85"/>
      <c r="O116" s="85"/>
      <c r="P116" s="85"/>
      <c r="Q116" s="85"/>
      <c r="R116" s="85"/>
      <c r="S116" s="85"/>
      <c r="T116" s="85"/>
      <c r="U116" s="85"/>
      <c r="V116" s="85"/>
      <c r="W116" s="85"/>
      <c r="X116" s="85"/>
      <c r="Y116" s="85"/>
      <c r="Z116" s="85"/>
      <c r="AA116" s="85"/>
      <c r="AB116" s="85"/>
      <c r="AC116" s="85"/>
      <c r="AD116" s="85"/>
      <c r="AE116" s="85"/>
    </row>
    <row r="117" spans="13:31" ht="15.75" customHeight="1">
      <c r="M117" s="85"/>
      <c r="N117" s="85"/>
      <c r="O117" s="85"/>
      <c r="P117" s="85"/>
      <c r="Q117" s="85"/>
      <c r="R117" s="85"/>
      <c r="S117" s="85"/>
      <c r="T117" s="85"/>
      <c r="U117" s="85"/>
      <c r="V117" s="85"/>
      <c r="W117" s="85"/>
      <c r="X117" s="85"/>
      <c r="Y117" s="85"/>
      <c r="Z117" s="85"/>
      <c r="AA117" s="85"/>
      <c r="AB117" s="85"/>
      <c r="AC117" s="85"/>
      <c r="AD117" s="85"/>
      <c r="AE117" s="85"/>
    </row>
    <row r="118" spans="13:31" ht="15.75" customHeight="1">
      <c r="M118" s="85"/>
      <c r="N118" s="85"/>
      <c r="O118" s="85"/>
      <c r="P118" s="85"/>
      <c r="Q118" s="85"/>
      <c r="R118" s="85"/>
      <c r="S118" s="85"/>
      <c r="T118" s="85"/>
      <c r="U118" s="85"/>
      <c r="V118" s="85"/>
      <c r="W118" s="85"/>
      <c r="X118" s="85"/>
      <c r="Y118" s="85"/>
      <c r="Z118" s="85"/>
      <c r="AA118" s="85"/>
      <c r="AB118" s="85"/>
      <c r="AC118" s="85"/>
      <c r="AD118" s="85"/>
      <c r="AE118" s="85"/>
    </row>
    <row r="119" spans="13:31" ht="15.75" customHeight="1">
      <c r="M119" s="85"/>
      <c r="N119" s="85"/>
      <c r="O119" s="85"/>
      <c r="P119" s="85"/>
      <c r="Q119" s="85"/>
      <c r="R119" s="85"/>
      <c r="S119" s="85"/>
      <c r="T119" s="85"/>
      <c r="U119" s="85"/>
      <c r="V119" s="85"/>
      <c r="W119" s="85"/>
      <c r="X119" s="85"/>
      <c r="Y119" s="85"/>
      <c r="Z119" s="85"/>
      <c r="AA119" s="85"/>
      <c r="AB119" s="85"/>
      <c r="AC119" s="85"/>
      <c r="AD119" s="85"/>
      <c r="AE119" s="85"/>
    </row>
    <row r="120" spans="13:31" ht="15.75" customHeight="1">
      <c r="M120" s="85"/>
      <c r="N120" s="85"/>
      <c r="O120" s="85"/>
      <c r="P120" s="85"/>
      <c r="Q120" s="85"/>
      <c r="R120" s="85"/>
      <c r="S120" s="85"/>
      <c r="T120" s="85"/>
      <c r="U120" s="85"/>
      <c r="V120" s="85"/>
      <c r="W120" s="85"/>
      <c r="X120" s="85"/>
      <c r="Y120" s="85"/>
      <c r="Z120" s="85"/>
      <c r="AA120" s="85"/>
      <c r="AB120" s="85"/>
      <c r="AC120" s="85"/>
      <c r="AD120" s="85"/>
      <c r="AE120" s="85"/>
    </row>
    <row r="121" spans="13:31" ht="15.75" customHeight="1">
      <c r="M121" s="85"/>
      <c r="N121" s="85"/>
      <c r="O121" s="85"/>
      <c r="P121" s="85"/>
      <c r="Q121" s="85"/>
      <c r="R121" s="85"/>
      <c r="S121" s="85"/>
      <c r="T121" s="85"/>
      <c r="U121" s="85"/>
      <c r="V121" s="85"/>
      <c r="W121" s="85"/>
      <c r="X121" s="85"/>
      <c r="Y121" s="85"/>
      <c r="Z121" s="85"/>
      <c r="AA121" s="85"/>
      <c r="AB121" s="85"/>
      <c r="AC121" s="85"/>
      <c r="AD121" s="85"/>
      <c r="AE121" s="85"/>
    </row>
    <row r="122" spans="13:31" ht="15.75" customHeight="1">
      <c r="M122" s="85"/>
      <c r="N122" s="85"/>
      <c r="O122" s="85"/>
      <c r="P122" s="85"/>
      <c r="Q122" s="85"/>
      <c r="R122" s="85"/>
      <c r="S122" s="85"/>
      <c r="T122" s="85"/>
      <c r="U122" s="85"/>
      <c r="V122" s="85"/>
      <c r="W122" s="85"/>
      <c r="X122" s="85"/>
      <c r="Y122" s="85"/>
      <c r="Z122" s="85"/>
      <c r="AA122" s="85"/>
      <c r="AB122" s="85"/>
      <c r="AC122" s="85"/>
      <c r="AD122" s="85"/>
      <c r="AE122" s="85"/>
    </row>
    <row r="123" spans="13:31" ht="15.75" customHeight="1">
      <c r="M123" s="85"/>
      <c r="N123" s="85"/>
      <c r="O123" s="85"/>
      <c r="P123" s="85"/>
      <c r="Q123" s="85"/>
      <c r="R123" s="85"/>
      <c r="S123" s="85"/>
      <c r="T123" s="85"/>
      <c r="U123" s="85"/>
      <c r="V123" s="85"/>
      <c r="W123" s="85"/>
      <c r="X123" s="85"/>
      <c r="Y123" s="85"/>
      <c r="Z123" s="85"/>
      <c r="AA123" s="85"/>
      <c r="AB123" s="85"/>
      <c r="AC123" s="85"/>
      <c r="AD123" s="85"/>
      <c r="AE123" s="85"/>
    </row>
    <row r="124" spans="13:31" ht="15.75" customHeight="1">
      <c r="M124" s="85"/>
      <c r="N124" s="85"/>
      <c r="O124" s="85"/>
      <c r="P124" s="85"/>
      <c r="Q124" s="85"/>
      <c r="R124" s="85"/>
      <c r="S124" s="85"/>
      <c r="T124" s="85"/>
      <c r="U124" s="85"/>
      <c r="V124" s="85"/>
      <c r="W124" s="85"/>
      <c r="X124" s="85"/>
      <c r="Y124" s="85"/>
      <c r="Z124" s="85"/>
      <c r="AA124" s="85"/>
      <c r="AB124" s="85"/>
      <c r="AC124" s="85"/>
      <c r="AD124" s="85"/>
      <c r="AE124" s="85"/>
    </row>
    <row r="125" spans="13:31" ht="15.75" customHeight="1">
      <c r="M125" s="85"/>
      <c r="N125" s="85"/>
      <c r="O125" s="85"/>
      <c r="P125" s="85"/>
      <c r="Q125" s="85"/>
      <c r="R125" s="85"/>
      <c r="S125" s="85"/>
      <c r="T125" s="85"/>
      <c r="U125" s="85"/>
      <c r="V125" s="85"/>
      <c r="W125" s="85"/>
      <c r="X125" s="85"/>
      <c r="Y125" s="85"/>
      <c r="Z125" s="85"/>
      <c r="AA125" s="85"/>
      <c r="AB125" s="85"/>
      <c r="AC125" s="85"/>
      <c r="AD125" s="85"/>
      <c r="AE125" s="85"/>
    </row>
    <row r="126" spans="13:31" ht="15.75" customHeight="1">
      <c r="M126" s="85"/>
      <c r="N126" s="85"/>
      <c r="O126" s="85"/>
      <c r="P126" s="85"/>
      <c r="Q126" s="85"/>
      <c r="R126" s="85"/>
      <c r="S126" s="85"/>
      <c r="T126" s="85"/>
      <c r="U126" s="85"/>
      <c r="V126" s="85"/>
      <c r="W126" s="85"/>
      <c r="X126" s="85"/>
      <c r="Y126" s="85"/>
      <c r="Z126" s="85"/>
      <c r="AA126" s="85"/>
      <c r="AB126" s="85"/>
      <c r="AC126" s="85"/>
      <c r="AD126" s="85"/>
      <c r="AE126" s="85"/>
    </row>
    <row r="127" spans="13:31" ht="15.75" customHeight="1">
      <c r="M127" s="85"/>
      <c r="N127" s="85"/>
      <c r="O127" s="85"/>
      <c r="P127" s="85"/>
      <c r="Q127" s="85"/>
      <c r="R127" s="85"/>
      <c r="S127" s="85"/>
      <c r="T127" s="85"/>
      <c r="U127" s="85"/>
      <c r="V127" s="85"/>
      <c r="W127" s="85"/>
      <c r="X127" s="85"/>
      <c r="Y127" s="85"/>
      <c r="Z127" s="85"/>
      <c r="AA127" s="85"/>
      <c r="AB127" s="85"/>
      <c r="AC127" s="85"/>
      <c r="AD127" s="85"/>
      <c r="AE127" s="85"/>
    </row>
    <row r="128" spans="13:31" ht="15.75" customHeight="1">
      <c r="M128" s="85"/>
      <c r="N128" s="85"/>
      <c r="O128" s="85"/>
      <c r="P128" s="85"/>
      <c r="Q128" s="85"/>
      <c r="R128" s="85"/>
      <c r="S128" s="85"/>
      <c r="T128" s="85"/>
      <c r="U128" s="85"/>
      <c r="V128" s="85"/>
      <c r="W128" s="85"/>
      <c r="X128" s="85"/>
      <c r="Y128" s="85"/>
      <c r="Z128" s="85"/>
      <c r="AA128" s="85"/>
      <c r="AB128" s="85"/>
      <c r="AC128" s="85"/>
      <c r="AD128" s="85"/>
      <c r="AE128" s="85"/>
    </row>
    <row r="129" spans="13:31" ht="15.75" customHeight="1">
      <c r="M129" s="85"/>
      <c r="N129" s="85"/>
      <c r="O129" s="85"/>
      <c r="P129" s="85"/>
      <c r="Q129" s="85"/>
      <c r="R129" s="85"/>
      <c r="S129" s="85"/>
      <c r="T129" s="85"/>
      <c r="U129" s="85"/>
      <c r="V129" s="85"/>
      <c r="W129" s="85"/>
      <c r="X129" s="85"/>
      <c r="Y129" s="85"/>
      <c r="Z129" s="85"/>
      <c r="AA129" s="85"/>
      <c r="AB129" s="85"/>
      <c r="AC129" s="85"/>
      <c r="AD129" s="85"/>
      <c r="AE129" s="85"/>
    </row>
    <row r="130" spans="13:31" ht="15.75" customHeight="1">
      <c r="M130" s="85"/>
      <c r="N130" s="85"/>
      <c r="O130" s="85"/>
      <c r="P130" s="85"/>
      <c r="Q130" s="85"/>
      <c r="R130" s="85"/>
      <c r="S130" s="85"/>
      <c r="T130" s="85"/>
      <c r="U130" s="85"/>
      <c r="V130" s="85"/>
      <c r="W130" s="85"/>
      <c r="X130" s="85"/>
      <c r="Y130" s="85"/>
      <c r="Z130" s="85"/>
      <c r="AA130" s="85"/>
      <c r="AB130" s="85"/>
      <c r="AC130" s="85"/>
      <c r="AD130" s="85"/>
      <c r="AE130" s="85"/>
    </row>
    <row r="131" spans="13:31" ht="15.75" customHeight="1">
      <c r="M131" s="85"/>
      <c r="N131" s="85"/>
      <c r="O131" s="85"/>
      <c r="P131" s="85"/>
      <c r="Q131" s="85"/>
      <c r="R131" s="85"/>
      <c r="S131" s="85"/>
      <c r="T131" s="85"/>
      <c r="U131" s="85"/>
      <c r="V131" s="85"/>
      <c r="W131" s="85"/>
      <c r="X131" s="85"/>
      <c r="Y131" s="85"/>
      <c r="Z131" s="85"/>
      <c r="AA131" s="85"/>
      <c r="AB131" s="85"/>
      <c r="AC131" s="85"/>
      <c r="AD131" s="85"/>
      <c r="AE131" s="85"/>
    </row>
    <row r="132" spans="13:31" ht="15.75" customHeight="1">
      <c r="M132" s="85"/>
      <c r="N132" s="85"/>
      <c r="O132" s="85"/>
      <c r="P132" s="85"/>
      <c r="Q132" s="85"/>
      <c r="R132" s="85"/>
      <c r="S132" s="85"/>
      <c r="T132" s="85"/>
      <c r="U132" s="85"/>
      <c r="V132" s="85"/>
      <c r="W132" s="85"/>
      <c r="X132" s="85"/>
      <c r="Y132" s="85"/>
      <c r="Z132" s="85"/>
      <c r="AA132" s="85"/>
      <c r="AB132" s="85"/>
      <c r="AC132" s="85"/>
      <c r="AD132" s="85"/>
      <c r="AE132" s="85"/>
    </row>
    <row r="133" spans="13:31" ht="15.75" customHeight="1">
      <c r="M133" s="85"/>
      <c r="N133" s="85"/>
      <c r="O133" s="85"/>
      <c r="P133" s="85"/>
      <c r="Q133" s="85"/>
      <c r="R133" s="85"/>
      <c r="S133" s="85"/>
      <c r="T133" s="85"/>
      <c r="U133" s="85"/>
      <c r="V133" s="85"/>
      <c r="W133" s="85"/>
      <c r="X133" s="85"/>
      <c r="Y133" s="85"/>
      <c r="Z133" s="85"/>
      <c r="AA133" s="85"/>
      <c r="AB133" s="85"/>
      <c r="AC133" s="85"/>
      <c r="AD133" s="85"/>
      <c r="AE133" s="85"/>
    </row>
    <row r="134" spans="13:31" ht="15.75" customHeight="1">
      <c r="M134" s="85"/>
      <c r="N134" s="85"/>
      <c r="O134" s="85"/>
      <c r="P134" s="85"/>
      <c r="Q134" s="85"/>
      <c r="R134" s="85"/>
      <c r="S134" s="85"/>
      <c r="T134" s="85"/>
      <c r="U134" s="85"/>
      <c r="V134" s="85"/>
      <c r="W134" s="85"/>
      <c r="X134" s="85"/>
      <c r="Y134" s="85"/>
      <c r="Z134" s="85"/>
      <c r="AA134" s="85"/>
      <c r="AB134" s="85"/>
      <c r="AC134" s="85"/>
      <c r="AD134" s="85"/>
      <c r="AE134" s="85"/>
    </row>
    <row r="135" spans="13:31" ht="15.75" customHeight="1">
      <c r="M135" s="85"/>
      <c r="N135" s="85"/>
      <c r="O135" s="85"/>
      <c r="P135" s="85"/>
      <c r="Q135" s="85"/>
      <c r="R135" s="85"/>
      <c r="S135" s="85"/>
      <c r="T135" s="85"/>
      <c r="U135" s="85"/>
      <c r="V135" s="85"/>
      <c r="W135" s="85"/>
      <c r="X135" s="85"/>
      <c r="Y135" s="85"/>
      <c r="Z135" s="85"/>
      <c r="AA135" s="85"/>
      <c r="AB135" s="85"/>
      <c r="AC135" s="85"/>
      <c r="AD135" s="85"/>
      <c r="AE135" s="85"/>
    </row>
    <row r="136" spans="13:31" ht="15.75" customHeight="1">
      <c r="M136" s="85"/>
      <c r="N136" s="85"/>
      <c r="O136" s="85"/>
      <c r="P136" s="85"/>
      <c r="Q136" s="85"/>
      <c r="R136" s="85"/>
      <c r="S136" s="85"/>
      <c r="T136" s="85"/>
      <c r="U136" s="85"/>
      <c r="V136" s="85"/>
      <c r="W136" s="85"/>
      <c r="X136" s="85"/>
      <c r="Y136" s="85"/>
      <c r="Z136" s="85"/>
      <c r="AA136" s="85"/>
      <c r="AB136" s="85"/>
      <c r="AC136" s="85"/>
      <c r="AD136" s="85"/>
      <c r="AE136" s="85"/>
    </row>
    <row r="137" spans="13:31" ht="15.75" customHeight="1">
      <c r="M137" s="85"/>
      <c r="N137" s="85"/>
      <c r="O137" s="85"/>
      <c r="P137" s="85"/>
      <c r="Q137" s="85"/>
      <c r="R137" s="85"/>
      <c r="S137" s="85"/>
      <c r="T137" s="85"/>
      <c r="U137" s="85"/>
      <c r="V137" s="85"/>
      <c r="W137" s="85"/>
      <c r="X137" s="85"/>
      <c r="Y137" s="85"/>
      <c r="Z137" s="85"/>
      <c r="AA137" s="85"/>
      <c r="AB137" s="85"/>
      <c r="AC137" s="85"/>
      <c r="AD137" s="85"/>
      <c r="AE137" s="85"/>
    </row>
    <row r="138" spans="13:31" ht="15.75" customHeight="1">
      <c r="M138" s="85"/>
      <c r="N138" s="85"/>
      <c r="O138" s="85"/>
      <c r="P138" s="85"/>
      <c r="Q138" s="85"/>
      <c r="R138" s="85"/>
      <c r="S138" s="85"/>
      <c r="T138" s="85"/>
      <c r="U138" s="85"/>
      <c r="V138" s="85"/>
      <c r="W138" s="85"/>
      <c r="X138" s="85"/>
      <c r="Y138" s="85"/>
      <c r="Z138" s="85"/>
      <c r="AA138" s="85"/>
      <c r="AB138" s="85"/>
      <c r="AC138" s="85"/>
      <c r="AD138" s="85"/>
      <c r="AE138" s="85"/>
    </row>
    <row r="139" spans="13:31" ht="15.75" customHeight="1">
      <c r="M139" s="85"/>
      <c r="N139" s="85"/>
      <c r="O139" s="85"/>
      <c r="P139" s="85"/>
      <c r="Q139" s="85"/>
      <c r="R139" s="85"/>
      <c r="S139" s="85"/>
      <c r="T139" s="85"/>
      <c r="U139" s="85"/>
      <c r="V139" s="85"/>
      <c r="W139" s="85"/>
      <c r="X139" s="85"/>
      <c r="Y139" s="85"/>
      <c r="Z139" s="85"/>
      <c r="AA139" s="85"/>
      <c r="AB139" s="85"/>
      <c r="AC139" s="85"/>
      <c r="AD139" s="85"/>
      <c r="AE139" s="85"/>
    </row>
    <row r="140" spans="13:31" ht="15.75" customHeight="1">
      <c r="M140" s="85"/>
      <c r="N140" s="85"/>
      <c r="O140" s="85"/>
      <c r="P140" s="85"/>
      <c r="Q140" s="85"/>
      <c r="R140" s="85"/>
      <c r="S140" s="85"/>
      <c r="T140" s="85"/>
      <c r="U140" s="85"/>
      <c r="V140" s="85"/>
      <c r="W140" s="85"/>
      <c r="X140" s="85"/>
      <c r="Y140" s="85"/>
      <c r="Z140" s="85"/>
      <c r="AA140" s="85"/>
      <c r="AB140" s="85"/>
      <c r="AC140" s="85"/>
      <c r="AD140" s="85"/>
      <c r="AE140" s="85"/>
    </row>
    <row r="141" spans="13:31" ht="15.75" customHeight="1">
      <c r="M141" s="85"/>
      <c r="N141" s="85"/>
      <c r="O141" s="85"/>
      <c r="P141" s="85"/>
      <c r="Q141" s="85"/>
      <c r="R141" s="85"/>
      <c r="S141" s="85"/>
      <c r="T141" s="85"/>
      <c r="U141" s="85"/>
      <c r="V141" s="85"/>
      <c r="W141" s="85"/>
      <c r="X141" s="85"/>
      <c r="Y141" s="85"/>
      <c r="Z141" s="85"/>
      <c r="AA141" s="85"/>
      <c r="AB141" s="85"/>
      <c r="AC141" s="85"/>
      <c r="AD141" s="85"/>
      <c r="AE141" s="85"/>
    </row>
    <row r="142" spans="13:31" ht="15.75" customHeight="1">
      <c r="M142" s="85"/>
      <c r="N142" s="85"/>
      <c r="O142" s="85"/>
      <c r="P142" s="85"/>
      <c r="Q142" s="85"/>
      <c r="R142" s="85"/>
      <c r="S142" s="85"/>
      <c r="T142" s="85"/>
      <c r="U142" s="85"/>
      <c r="V142" s="85"/>
      <c r="W142" s="85"/>
      <c r="X142" s="85"/>
      <c r="Y142" s="85"/>
      <c r="Z142" s="85"/>
      <c r="AA142" s="85"/>
      <c r="AB142" s="85"/>
      <c r="AC142" s="85"/>
      <c r="AD142" s="85"/>
      <c r="AE142" s="85"/>
    </row>
    <row r="143" spans="13:31" ht="15.75" customHeight="1">
      <c r="M143" s="85"/>
      <c r="N143" s="85"/>
      <c r="O143" s="85"/>
      <c r="P143" s="85"/>
      <c r="Q143" s="85"/>
      <c r="R143" s="85"/>
      <c r="S143" s="85"/>
      <c r="T143" s="85"/>
      <c r="U143" s="85"/>
      <c r="V143" s="85"/>
      <c r="W143" s="85"/>
      <c r="X143" s="85"/>
      <c r="Y143" s="85"/>
      <c r="Z143" s="85"/>
      <c r="AA143" s="85"/>
      <c r="AB143" s="85"/>
      <c r="AC143" s="85"/>
      <c r="AD143" s="85"/>
      <c r="AE143" s="85"/>
    </row>
    <row r="144" spans="13:31" ht="15.75" customHeight="1">
      <c r="M144" s="85"/>
      <c r="N144" s="85"/>
      <c r="O144" s="85"/>
      <c r="P144" s="85"/>
      <c r="Q144" s="85"/>
      <c r="R144" s="85"/>
      <c r="S144" s="85"/>
      <c r="T144" s="85"/>
      <c r="U144" s="85"/>
      <c r="V144" s="85"/>
      <c r="W144" s="85"/>
      <c r="X144" s="85"/>
      <c r="Y144" s="85"/>
      <c r="Z144" s="85"/>
      <c r="AA144" s="85"/>
      <c r="AB144" s="85"/>
      <c r="AC144" s="85"/>
      <c r="AD144" s="85"/>
      <c r="AE144" s="85"/>
    </row>
    <row r="145" spans="13:31" ht="15.75" customHeight="1">
      <c r="M145" s="85"/>
      <c r="N145" s="85"/>
      <c r="O145" s="85"/>
      <c r="P145" s="85"/>
      <c r="Q145" s="85"/>
      <c r="R145" s="85"/>
      <c r="S145" s="85"/>
      <c r="T145" s="85"/>
      <c r="U145" s="85"/>
      <c r="V145" s="85"/>
      <c r="W145" s="85"/>
      <c r="X145" s="85"/>
      <c r="Y145" s="85"/>
      <c r="Z145" s="85"/>
      <c r="AA145" s="85"/>
      <c r="AB145" s="85"/>
      <c r="AC145" s="85"/>
      <c r="AD145" s="85"/>
      <c r="AE145" s="85"/>
    </row>
    <row r="146" spans="13:31" ht="15.75" customHeight="1">
      <c r="M146" s="85"/>
      <c r="N146" s="85"/>
      <c r="O146" s="85"/>
      <c r="P146" s="85"/>
      <c r="Q146" s="85"/>
      <c r="R146" s="85"/>
      <c r="S146" s="85"/>
      <c r="T146" s="85"/>
      <c r="U146" s="85"/>
      <c r="V146" s="85"/>
      <c r="W146" s="85"/>
      <c r="X146" s="85"/>
      <c r="Y146" s="85"/>
      <c r="Z146" s="85"/>
      <c r="AA146" s="85"/>
      <c r="AB146" s="85"/>
      <c r="AC146" s="85"/>
      <c r="AD146" s="85"/>
      <c r="AE146" s="85"/>
    </row>
    <row r="147" spans="13:31" ht="15.75" customHeight="1">
      <c r="M147" s="85"/>
      <c r="N147" s="85"/>
      <c r="O147" s="85"/>
      <c r="P147" s="85"/>
      <c r="Q147" s="85"/>
      <c r="R147" s="85"/>
      <c r="S147" s="85"/>
      <c r="T147" s="85"/>
      <c r="U147" s="85"/>
      <c r="V147" s="85"/>
      <c r="W147" s="85"/>
      <c r="X147" s="85"/>
      <c r="Y147" s="85"/>
      <c r="Z147" s="85"/>
      <c r="AA147" s="85"/>
      <c r="AB147" s="85"/>
      <c r="AC147" s="85"/>
      <c r="AD147" s="85"/>
      <c r="AE147" s="85"/>
    </row>
    <row r="148" spans="13:31" ht="15.75" customHeight="1">
      <c r="M148" s="85"/>
      <c r="N148" s="85"/>
      <c r="O148" s="85"/>
      <c r="P148" s="85"/>
      <c r="Q148" s="85"/>
      <c r="R148" s="85"/>
      <c r="S148" s="85"/>
      <c r="T148" s="85"/>
      <c r="U148" s="85"/>
      <c r="V148" s="85"/>
      <c r="W148" s="85"/>
      <c r="X148" s="85"/>
      <c r="Y148" s="85"/>
      <c r="Z148" s="85"/>
      <c r="AA148" s="85"/>
      <c r="AB148" s="85"/>
      <c r="AC148" s="85"/>
      <c r="AD148" s="85"/>
      <c r="AE148" s="85"/>
    </row>
    <row r="149" spans="13:31" ht="15.75" customHeight="1">
      <c r="M149" s="85"/>
      <c r="N149" s="85"/>
      <c r="O149" s="85"/>
      <c r="P149" s="85"/>
      <c r="Q149" s="85"/>
      <c r="R149" s="85"/>
      <c r="S149" s="85"/>
      <c r="T149" s="85"/>
      <c r="U149" s="85"/>
      <c r="V149" s="85"/>
      <c r="W149" s="85"/>
      <c r="X149" s="85"/>
      <c r="Y149" s="85"/>
      <c r="Z149" s="85"/>
      <c r="AA149" s="85"/>
      <c r="AB149" s="85"/>
      <c r="AC149" s="85"/>
      <c r="AD149" s="85"/>
      <c r="AE149" s="85"/>
    </row>
    <row r="150" spans="13:31" ht="15.75" customHeight="1">
      <c r="M150" s="85"/>
      <c r="N150" s="85"/>
      <c r="O150" s="85"/>
      <c r="P150" s="85"/>
      <c r="Q150" s="85"/>
      <c r="R150" s="85"/>
      <c r="S150" s="85"/>
      <c r="T150" s="85"/>
      <c r="U150" s="85"/>
      <c r="V150" s="85"/>
      <c r="W150" s="85"/>
      <c r="X150" s="85"/>
      <c r="Y150" s="85"/>
      <c r="Z150" s="85"/>
      <c r="AA150" s="85"/>
      <c r="AB150" s="85"/>
      <c r="AC150" s="85"/>
      <c r="AD150" s="85"/>
      <c r="AE150" s="85"/>
    </row>
    <row r="151" spans="13:31" ht="15.75" customHeight="1">
      <c r="M151" s="85"/>
      <c r="N151" s="85"/>
      <c r="O151" s="85"/>
      <c r="P151" s="85"/>
      <c r="Q151" s="85"/>
      <c r="R151" s="85"/>
      <c r="S151" s="85"/>
      <c r="T151" s="85"/>
      <c r="U151" s="85"/>
      <c r="V151" s="85"/>
      <c r="W151" s="85"/>
      <c r="X151" s="85"/>
      <c r="Y151" s="85"/>
      <c r="Z151" s="85"/>
      <c r="AA151" s="85"/>
      <c r="AB151" s="85"/>
      <c r="AC151" s="85"/>
      <c r="AD151" s="85"/>
      <c r="AE151" s="85"/>
    </row>
    <row r="152" spans="13:31" ht="15.75" customHeight="1">
      <c r="M152" s="85"/>
      <c r="N152" s="85"/>
      <c r="O152" s="85"/>
      <c r="P152" s="85"/>
      <c r="Q152" s="85"/>
      <c r="R152" s="85"/>
      <c r="S152" s="85"/>
      <c r="T152" s="85"/>
      <c r="U152" s="85"/>
      <c r="V152" s="85"/>
      <c r="W152" s="85"/>
      <c r="X152" s="85"/>
      <c r="Y152" s="85"/>
      <c r="Z152" s="85"/>
      <c r="AA152" s="85"/>
      <c r="AB152" s="85"/>
      <c r="AC152" s="85"/>
      <c r="AD152" s="85"/>
      <c r="AE152" s="85"/>
    </row>
    <row r="153" spans="13:31" ht="15.75" customHeight="1">
      <c r="M153" s="85"/>
      <c r="N153" s="85"/>
      <c r="O153" s="85"/>
      <c r="P153" s="85"/>
      <c r="Q153" s="85"/>
      <c r="R153" s="85"/>
      <c r="S153" s="85"/>
      <c r="T153" s="85"/>
      <c r="U153" s="85"/>
      <c r="V153" s="85"/>
      <c r="W153" s="85"/>
      <c r="X153" s="85"/>
      <c r="Y153" s="85"/>
      <c r="Z153" s="85"/>
      <c r="AA153" s="85"/>
      <c r="AB153" s="85"/>
      <c r="AC153" s="85"/>
      <c r="AD153" s="85"/>
      <c r="AE153" s="85"/>
    </row>
    <row r="154" spans="13:31" ht="15.75" customHeight="1">
      <c r="M154" s="85"/>
      <c r="N154" s="85"/>
      <c r="O154" s="85"/>
      <c r="P154" s="85"/>
      <c r="Q154" s="85"/>
      <c r="R154" s="85"/>
      <c r="S154" s="85"/>
      <c r="T154" s="85"/>
      <c r="U154" s="85"/>
      <c r="V154" s="85"/>
      <c r="W154" s="85"/>
      <c r="X154" s="85"/>
      <c r="Y154" s="85"/>
      <c r="Z154" s="85"/>
      <c r="AA154" s="85"/>
      <c r="AB154" s="85"/>
      <c r="AC154" s="85"/>
      <c r="AD154" s="85"/>
      <c r="AE154" s="85"/>
    </row>
    <row r="155" spans="13:31" ht="15.75" customHeight="1">
      <c r="M155" s="85"/>
      <c r="N155" s="85"/>
      <c r="O155" s="85"/>
      <c r="P155" s="85"/>
      <c r="Q155" s="85"/>
      <c r="R155" s="85"/>
      <c r="S155" s="85"/>
      <c r="T155" s="85"/>
      <c r="U155" s="85"/>
      <c r="V155" s="85"/>
      <c r="W155" s="85"/>
      <c r="X155" s="85"/>
      <c r="Y155" s="85"/>
      <c r="Z155" s="85"/>
      <c r="AA155" s="85"/>
      <c r="AB155" s="85"/>
      <c r="AC155" s="85"/>
      <c r="AD155" s="85"/>
      <c r="AE155" s="85"/>
    </row>
    <row r="156" spans="13:31" ht="15.75" customHeight="1">
      <c r="M156" s="85"/>
      <c r="N156" s="85"/>
      <c r="O156" s="85"/>
      <c r="P156" s="85"/>
      <c r="Q156" s="85"/>
      <c r="R156" s="85"/>
      <c r="S156" s="85"/>
      <c r="T156" s="85"/>
      <c r="U156" s="85"/>
      <c r="V156" s="85"/>
      <c r="W156" s="85"/>
      <c r="X156" s="85"/>
      <c r="Y156" s="85"/>
      <c r="Z156" s="85"/>
      <c r="AA156" s="85"/>
      <c r="AB156" s="85"/>
      <c r="AC156" s="85"/>
      <c r="AD156" s="85"/>
      <c r="AE156" s="85"/>
    </row>
    <row r="157" spans="13:31" ht="15.75" customHeight="1">
      <c r="M157" s="85"/>
      <c r="N157" s="85"/>
      <c r="O157" s="85"/>
      <c r="P157" s="85"/>
      <c r="Q157" s="85"/>
      <c r="R157" s="85"/>
      <c r="S157" s="85"/>
      <c r="T157" s="85"/>
      <c r="U157" s="85"/>
      <c r="V157" s="85"/>
      <c r="W157" s="85"/>
      <c r="X157" s="85"/>
      <c r="Y157" s="85"/>
      <c r="Z157" s="85"/>
      <c r="AA157" s="85"/>
      <c r="AB157" s="85"/>
      <c r="AC157" s="85"/>
      <c r="AD157" s="85"/>
      <c r="AE157" s="85"/>
    </row>
    <row r="158" spans="13:31" ht="15.75" customHeight="1">
      <c r="M158" s="85"/>
      <c r="N158" s="85"/>
      <c r="O158" s="85"/>
      <c r="P158" s="85"/>
      <c r="Q158" s="85"/>
      <c r="R158" s="85"/>
      <c r="S158" s="85"/>
      <c r="T158" s="85"/>
      <c r="U158" s="85"/>
      <c r="V158" s="85"/>
      <c r="W158" s="85"/>
      <c r="X158" s="85"/>
      <c r="Y158" s="85"/>
      <c r="Z158" s="85"/>
      <c r="AA158" s="85"/>
      <c r="AB158" s="85"/>
      <c r="AC158" s="85"/>
      <c r="AD158" s="85"/>
      <c r="AE158" s="85"/>
    </row>
    <row r="159" spans="13:31" ht="15.75" customHeight="1">
      <c r="M159" s="85"/>
      <c r="N159" s="85"/>
      <c r="O159" s="85"/>
      <c r="P159" s="85"/>
      <c r="Q159" s="85"/>
      <c r="R159" s="85"/>
      <c r="S159" s="85"/>
      <c r="T159" s="85"/>
      <c r="U159" s="85"/>
      <c r="V159" s="85"/>
      <c r="W159" s="85"/>
      <c r="X159" s="85"/>
      <c r="Y159" s="85"/>
      <c r="Z159" s="85"/>
      <c r="AA159" s="85"/>
      <c r="AB159" s="85"/>
      <c r="AC159" s="85"/>
      <c r="AD159" s="85"/>
      <c r="AE159" s="85"/>
    </row>
    <row r="160" spans="13:31" ht="15.75" customHeight="1">
      <c r="M160" s="85"/>
      <c r="N160" s="85"/>
      <c r="O160" s="85"/>
      <c r="P160" s="85"/>
      <c r="Q160" s="85"/>
      <c r="R160" s="85"/>
      <c r="S160" s="85"/>
      <c r="T160" s="85"/>
      <c r="U160" s="85"/>
      <c r="V160" s="85"/>
      <c r="W160" s="85"/>
      <c r="X160" s="85"/>
      <c r="Y160" s="85"/>
      <c r="Z160" s="85"/>
      <c r="AA160" s="85"/>
      <c r="AB160" s="85"/>
      <c r="AC160" s="85"/>
      <c r="AD160" s="85"/>
      <c r="AE160" s="85"/>
    </row>
    <row r="161" spans="13:31" ht="15.75" customHeight="1">
      <c r="M161" s="85"/>
      <c r="N161" s="85"/>
      <c r="O161" s="85"/>
      <c r="P161" s="85"/>
      <c r="Q161" s="85"/>
      <c r="R161" s="85"/>
      <c r="S161" s="85"/>
      <c r="T161" s="85"/>
      <c r="U161" s="85"/>
      <c r="V161" s="85"/>
      <c r="W161" s="85"/>
      <c r="X161" s="85"/>
      <c r="Y161" s="85"/>
      <c r="Z161" s="85"/>
      <c r="AA161" s="85"/>
      <c r="AB161" s="85"/>
      <c r="AC161" s="85"/>
      <c r="AD161" s="85"/>
      <c r="AE161" s="85"/>
    </row>
    <row r="162" spans="13:31" ht="15.75" customHeight="1">
      <c r="M162" s="85"/>
      <c r="N162" s="85"/>
      <c r="O162" s="85"/>
      <c r="P162" s="85"/>
      <c r="Q162" s="85"/>
      <c r="R162" s="85"/>
      <c r="S162" s="85"/>
      <c r="T162" s="85"/>
      <c r="U162" s="85"/>
      <c r="V162" s="85"/>
      <c r="W162" s="85"/>
      <c r="X162" s="85"/>
      <c r="Y162" s="85"/>
      <c r="Z162" s="85"/>
      <c r="AA162" s="85"/>
      <c r="AB162" s="85"/>
      <c r="AC162" s="85"/>
      <c r="AD162" s="85"/>
      <c r="AE162" s="85"/>
    </row>
    <row r="163" spans="13:31" ht="15.75" customHeight="1">
      <c r="M163" s="85"/>
      <c r="N163" s="85"/>
      <c r="O163" s="85"/>
      <c r="P163" s="85"/>
      <c r="Q163" s="85"/>
      <c r="R163" s="85"/>
      <c r="S163" s="85"/>
      <c r="T163" s="85"/>
      <c r="U163" s="85"/>
      <c r="V163" s="85"/>
      <c r="W163" s="85"/>
      <c r="X163" s="85"/>
      <c r="Y163" s="85"/>
      <c r="Z163" s="85"/>
      <c r="AA163" s="85"/>
      <c r="AB163" s="85"/>
      <c r="AC163" s="85"/>
      <c r="AD163" s="85"/>
      <c r="AE163" s="85"/>
    </row>
    <row r="164" spans="13:31" ht="15.75" customHeight="1">
      <c r="M164" s="85"/>
      <c r="N164" s="85"/>
      <c r="O164" s="85"/>
      <c r="P164" s="85"/>
      <c r="Q164" s="85"/>
      <c r="R164" s="85"/>
      <c r="S164" s="85"/>
      <c r="T164" s="85"/>
      <c r="U164" s="85"/>
      <c r="V164" s="85"/>
      <c r="W164" s="85"/>
      <c r="X164" s="85"/>
      <c r="Y164" s="85"/>
      <c r="Z164" s="85"/>
      <c r="AA164" s="85"/>
      <c r="AB164" s="85"/>
      <c r="AC164" s="85"/>
      <c r="AD164" s="85"/>
      <c r="AE164" s="85"/>
    </row>
    <row r="165" spans="13:31" ht="15.75" customHeight="1">
      <c r="M165" s="85"/>
      <c r="N165" s="85"/>
      <c r="O165" s="85"/>
      <c r="P165" s="85"/>
      <c r="Q165" s="85"/>
      <c r="R165" s="85"/>
      <c r="S165" s="85"/>
      <c r="T165" s="85"/>
      <c r="U165" s="85"/>
      <c r="V165" s="85"/>
      <c r="W165" s="85"/>
      <c r="X165" s="85"/>
      <c r="Y165" s="85"/>
      <c r="Z165" s="85"/>
      <c r="AA165" s="85"/>
      <c r="AB165" s="85"/>
      <c r="AC165" s="85"/>
      <c r="AD165" s="85"/>
      <c r="AE165" s="85"/>
    </row>
    <row r="166" spans="13:31" ht="15.75" customHeight="1">
      <c r="M166" s="85"/>
      <c r="N166" s="85"/>
      <c r="O166" s="85"/>
      <c r="P166" s="85"/>
      <c r="Q166" s="85"/>
      <c r="R166" s="85"/>
      <c r="S166" s="85"/>
      <c r="T166" s="85"/>
      <c r="U166" s="85"/>
      <c r="V166" s="85"/>
      <c r="W166" s="85"/>
      <c r="X166" s="85"/>
      <c r="Y166" s="85"/>
      <c r="Z166" s="85"/>
      <c r="AA166" s="85"/>
      <c r="AB166" s="85"/>
      <c r="AC166" s="85"/>
      <c r="AD166" s="85"/>
      <c r="AE166" s="85"/>
    </row>
    <row r="167" spans="13:31" ht="15.75" customHeight="1">
      <c r="M167" s="85"/>
      <c r="N167" s="85"/>
      <c r="O167" s="85"/>
      <c r="P167" s="85"/>
      <c r="Q167" s="85"/>
      <c r="R167" s="85"/>
      <c r="S167" s="85"/>
      <c r="T167" s="85"/>
      <c r="U167" s="85"/>
      <c r="V167" s="85"/>
      <c r="W167" s="85"/>
      <c r="X167" s="85"/>
      <c r="Y167" s="85"/>
      <c r="Z167" s="85"/>
      <c r="AA167" s="85"/>
      <c r="AB167" s="85"/>
      <c r="AC167" s="85"/>
      <c r="AD167" s="85"/>
      <c r="AE167" s="85"/>
    </row>
    <row r="168" spans="13:31" ht="15.75" customHeight="1">
      <c r="M168" s="85"/>
      <c r="N168" s="85"/>
      <c r="O168" s="85"/>
      <c r="P168" s="85"/>
      <c r="Q168" s="85"/>
      <c r="R168" s="85"/>
      <c r="S168" s="85"/>
      <c r="T168" s="85"/>
      <c r="U168" s="85"/>
      <c r="V168" s="85"/>
      <c r="W168" s="85"/>
      <c r="X168" s="85"/>
      <c r="Y168" s="85"/>
      <c r="Z168" s="85"/>
      <c r="AA168" s="85"/>
      <c r="AB168" s="85"/>
      <c r="AC168" s="85"/>
      <c r="AD168" s="85"/>
      <c r="AE168" s="85"/>
    </row>
    <row r="169" spans="13:31" ht="15.75" customHeight="1">
      <c r="M169" s="85"/>
      <c r="N169" s="85"/>
      <c r="O169" s="85"/>
      <c r="P169" s="85"/>
      <c r="Q169" s="85"/>
      <c r="R169" s="85"/>
      <c r="S169" s="85"/>
      <c r="T169" s="85"/>
      <c r="U169" s="85"/>
      <c r="V169" s="85"/>
      <c r="W169" s="85"/>
      <c r="X169" s="85"/>
      <c r="Y169" s="85"/>
      <c r="Z169" s="85"/>
      <c r="AA169" s="85"/>
      <c r="AB169" s="85"/>
      <c r="AC169" s="85"/>
      <c r="AD169" s="85"/>
      <c r="AE169" s="85"/>
    </row>
    <row r="170" spans="13:31" ht="15.75" customHeight="1">
      <c r="M170" s="85"/>
      <c r="N170" s="85"/>
      <c r="O170" s="85"/>
      <c r="P170" s="85"/>
      <c r="Q170" s="85"/>
      <c r="R170" s="85"/>
      <c r="S170" s="85"/>
      <c r="T170" s="85"/>
      <c r="U170" s="85"/>
      <c r="V170" s="85"/>
      <c r="W170" s="85"/>
      <c r="X170" s="85"/>
      <c r="Y170" s="85"/>
      <c r="Z170" s="85"/>
      <c r="AA170" s="85"/>
      <c r="AB170" s="85"/>
      <c r="AC170" s="85"/>
      <c r="AD170" s="85"/>
      <c r="AE170" s="85"/>
    </row>
    <row r="171" spans="13:31" ht="15.75" customHeight="1">
      <c r="M171" s="85"/>
      <c r="N171" s="85"/>
      <c r="O171" s="85"/>
      <c r="P171" s="85"/>
      <c r="Q171" s="85"/>
      <c r="R171" s="85"/>
      <c r="S171" s="85"/>
      <c r="T171" s="85"/>
      <c r="U171" s="85"/>
      <c r="V171" s="85"/>
      <c r="W171" s="85"/>
      <c r="X171" s="85"/>
      <c r="Y171" s="85"/>
      <c r="Z171" s="85"/>
      <c r="AA171" s="85"/>
      <c r="AB171" s="85"/>
      <c r="AC171" s="85"/>
      <c r="AD171" s="85"/>
      <c r="AE171" s="85"/>
    </row>
    <row r="172" spans="13:31" ht="15.75" customHeight="1">
      <c r="M172" s="85"/>
      <c r="N172" s="85"/>
      <c r="O172" s="85"/>
      <c r="P172" s="85"/>
      <c r="Q172" s="85"/>
      <c r="R172" s="85"/>
      <c r="S172" s="85"/>
      <c r="T172" s="85"/>
      <c r="U172" s="85"/>
      <c r="V172" s="85"/>
      <c r="W172" s="85"/>
      <c r="X172" s="85"/>
      <c r="Y172" s="85"/>
      <c r="Z172" s="85"/>
      <c r="AA172" s="85"/>
      <c r="AB172" s="85"/>
      <c r="AC172" s="85"/>
      <c r="AD172" s="85"/>
      <c r="AE172" s="85"/>
    </row>
    <row r="173" spans="13:31" ht="15.75" customHeight="1">
      <c r="M173" s="85"/>
      <c r="N173" s="85"/>
      <c r="O173" s="85"/>
      <c r="P173" s="85"/>
      <c r="Q173" s="85"/>
      <c r="R173" s="85"/>
      <c r="S173" s="85"/>
      <c r="T173" s="85"/>
      <c r="U173" s="85"/>
      <c r="V173" s="85"/>
      <c r="W173" s="85"/>
      <c r="X173" s="85"/>
      <c r="Y173" s="85"/>
      <c r="Z173" s="85"/>
      <c r="AA173" s="85"/>
      <c r="AB173" s="85"/>
      <c r="AC173" s="85"/>
      <c r="AD173" s="85"/>
      <c r="AE173" s="85"/>
    </row>
    <row r="174" spans="13:31" ht="15.75" customHeight="1">
      <c r="M174" s="85"/>
      <c r="N174" s="85"/>
      <c r="O174" s="85"/>
      <c r="P174" s="85"/>
      <c r="Q174" s="85"/>
      <c r="R174" s="85"/>
      <c r="S174" s="85"/>
      <c r="T174" s="85"/>
      <c r="U174" s="85"/>
      <c r="V174" s="85"/>
      <c r="W174" s="85"/>
      <c r="X174" s="85"/>
      <c r="Y174" s="85"/>
      <c r="Z174" s="85"/>
      <c r="AA174" s="85"/>
      <c r="AB174" s="85"/>
      <c r="AC174" s="85"/>
      <c r="AD174" s="85"/>
      <c r="AE174" s="85"/>
    </row>
    <row r="175" spans="13:31" ht="15.75" customHeight="1">
      <c r="M175" s="85"/>
      <c r="N175" s="85"/>
      <c r="O175" s="85"/>
      <c r="P175" s="85"/>
      <c r="Q175" s="85"/>
      <c r="R175" s="85"/>
      <c r="S175" s="85"/>
      <c r="T175" s="85"/>
      <c r="U175" s="85"/>
      <c r="V175" s="85"/>
      <c r="W175" s="85"/>
      <c r="X175" s="85"/>
      <c r="Y175" s="85"/>
      <c r="Z175" s="85"/>
      <c r="AA175" s="85"/>
      <c r="AB175" s="85"/>
      <c r="AC175" s="85"/>
      <c r="AD175" s="85"/>
      <c r="AE175" s="85"/>
    </row>
    <row r="176" spans="13:31" ht="15.75" customHeight="1">
      <c r="M176" s="85"/>
      <c r="N176" s="85"/>
      <c r="O176" s="85"/>
      <c r="P176" s="85"/>
      <c r="Q176" s="85"/>
      <c r="R176" s="85"/>
      <c r="S176" s="85"/>
      <c r="T176" s="85"/>
      <c r="U176" s="85"/>
      <c r="V176" s="85"/>
      <c r="W176" s="85"/>
      <c r="X176" s="85"/>
      <c r="Y176" s="85"/>
      <c r="Z176" s="85"/>
      <c r="AA176" s="85"/>
      <c r="AB176" s="85"/>
      <c r="AC176" s="85"/>
      <c r="AD176" s="85"/>
      <c r="AE176" s="85"/>
    </row>
    <row r="177" spans="13:31" ht="15.75" customHeight="1">
      <c r="M177" s="85"/>
      <c r="N177" s="85"/>
      <c r="O177" s="85"/>
      <c r="P177" s="85"/>
      <c r="Q177" s="85"/>
      <c r="R177" s="85"/>
      <c r="S177" s="85"/>
      <c r="T177" s="85"/>
      <c r="U177" s="85"/>
      <c r="V177" s="85"/>
      <c r="W177" s="85"/>
      <c r="X177" s="85"/>
      <c r="Y177" s="85"/>
      <c r="Z177" s="85"/>
      <c r="AA177" s="85"/>
      <c r="AB177" s="85"/>
      <c r="AC177" s="85"/>
      <c r="AD177" s="85"/>
      <c r="AE177" s="85"/>
    </row>
    <row r="178" spans="13:31" ht="15.75" customHeight="1">
      <c r="M178" s="85"/>
      <c r="N178" s="85"/>
      <c r="O178" s="85"/>
      <c r="P178" s="85"/>
      <c r="Q178" s="85"/>
      <c r="R178" s="85"/>
      <c r="S178" s="85"/>
      <c r="T178" s="85"/>
      <c r="U178" s="85"/>
      <c r="V178" s="85"/>
      <c r="W178" s="85"/>
      <c r="X178" s="85"/>
      <c r="Y178" s="85"/>
      <c r="Z178" s="85"/>
      <c r="AA178" s="85"/>
      <c r="AB178" s="85"/>
      <c r="AC178" s="85"/>
      <c r="AD178" s="85"/>
      <c r="AE178" s="85"/>
    </row>
    <row r="179" spans="13:31" ht="15.75" customHeight="1">
      <c r="M179" s="85"/>
      <c r="N179" s="85"/>
      <c r="O179" s="85"/>
      <c r="P179" s="85"/>
      <c r="Q179" s="85"/>
      <c r="R179" s="85"/>
      <c r="S179" s="85"/>
      <c r="T179" s="85"/>
      <c r="U179" s="85"/>
      <c r="V179" s="85"/>
      <c r="W179" s="85"/>
      <c r="X179" s="85"/>
      <c r="Y179" s="85"/>
      <c r="Z179" s="85"/>
      <c r="AA179" s="85"/>
      <c r="AB179" s="85"/>
      <c r="AC179" s="85"/>
      <c r="AD179" s="85"/>
      <c r="AE179" s="85"/>
    </row>
    <row r="180" spans="13:31" ht="15.75" customHeight="1">
      <c r="M180" s="85"/>
      <c r="N180" s="85"/>
      <c r="O180" s="85"/>
      <c r="P180" s="85"/>
      <c r="Q180" s="85"/>
      <c r="R180" s="85"/>
      <c r="S180" s="85"/>
      <c r="T180" s="85"/>
      <c r="U180" s="85"/>
      <c r="V180" s="85"/>
      <c r="W180" s="85"/>
      <c r="X180" s="85"/>
      <c r="Y180" s="85"/>
      <c r="Z180" s="85"/>
      <c r="AA180" s="85"/>
      <c r="AB180" s="85"/>
      <c r="AC180" s="85"/>
      <c r="AD180" s="85"/>
      <c r="AE180" s="85"/>
    </row>
    <row r="181" spans="13:31" ht="15.75" customHeight="1">
      <c r="M181" s="85"/>
      <c r="N181" s="85"/>
      <c r="O181" s="85"/>
      <c r="P181" s="85"/>
      <c r="Q181" s="85"/>
      <c r="R181" s="85"/>
      <c r="S181" s="85"/>
      <c r="T181" s="85"/>
      <c r="U181" s="85"/>
      <c r="V181" s="85"/>
      <c r="W181" s="85"/>
      <c r="X181" s="85"/>
      <c r="Y181" s="85"/>
      <c r="Z181" s="85"/>
      <c r="AA181" s="85"/>
      <c r="AB181" s="85"/>
      <c r="AC181" s="85"/>
      <c r="AD181" s="85"/>
      <c r="AE181" s="85"/>
    </row>
    <row r="182" spans="13:31" ht="15.75" customHeight="1">
      <c r="M182" s="85"/>
      <c r="N182" s="85"/>
      <c r="O182" s="85"/>
      <c r="P182" s="85"/>
      <c r="Q182" s="85"/>
      <c r="R182" s="85"/>
      <c r="S182" s="85"/>
      <c r="T182" s="85"/>
      <c r="U182" s="85"/>
      <c r="V182" s="85"/>
      <c r="W182" s="85"/>
      <c r="X182" s="85"/>
      <c r="Y182" s="85"/>
      <c r="Z182" s="85"/>
      <c r="AA182" s="85"/>
      <c r="AB182" s="85"/>
      <c r="AC182" s="85"/>
      <c r="AD182" s="85"/>
      <c r="AE182" s="85"/>
    </row>
    <row r="183" spans="13:31" ht="15.75" customHeight="1">
      <c r="M183" s="85"/>
      <c r="N183" s="85"/>
      <c r="O183" s="85"/>
      <c r="P183" s="85"/>
      <c r="Q183" s="85"/>
      <c r="R183" s="85"/>
      <c r="S183" s="85"/>
      <c r="T183" s="85"/>
      <c r="U183" s="85"/>
      <c r="V183" s="85"/>
      <c r="W183" s="85"/>
      <c r="X183" s="85"/>
      <c r="Y183" s="85"/>
      <c r="Z183" s="85"/>
      <c r="AA183" s="85"/>
      <c r="AB183" s="85"/>
      <c r="AC183" s="85"/>
      <c r="AD183" s="85"/>
      <c r="AE183" s="85"/>
    </row>
    <row r="184" spans="13:31" ht="15.75" customHeight="1">
      <c r="M184" s="85"/>
      <c r="N184" s="85"/>
      <c r="O184" s="85"/>
      <c r="P184" s="85"/>
      <c r="Q184" s="85"/>
      <c r="R184" s="85"/>
      <c r="S184" s="85"/>
      <c r="T184" s="85"/>
      <c r="U184" s="85"/>
      <c r="V184" s="85"/>
      <c r="W184" s="85"/>
      <c r="X184" s="85"/>
      <c r="Y184" s="85"/>
      <c r="Z184" s="85"/>
      <c r="AA184" s="85"/>
      <c r="AB184" s="85"/>
      <c r="AC184" s="85"/>
      <c r="AD184" s="85"/>
      <c r="AE184" s="85"/>
    </row>
    <row r="185" spans="13:31" ht="15.75" customHeight="1">
      <c r="M185" s="85"/>
      <c r="N185" s="85"/>
      <c r="O185" s="85"/>
      <c r="P185" s="85"/>
      <c r="Q185" s="85"/>
      <c r="R185" s="85"/>
      <c r="S185" s="85"/>
      <c r="T185" s="85"/>
      <c r="U185" s="85"/>
      <c r="V185" s="85"/>
      <c r="W185" s="85"/>
      <c r="X185" s="85"/>
      <c r="Y185" s="85"/>
      <c r="Z185" s="85"/>
      <c r="AA185" s="85"/>
      <c r="AB185" s="85"/>
      <c r="AC185" s="85"/>
      <c r="AD185" s="85"/>
      <c r="AE185" s="85"/>
    </row>
    <row r="186" spans="13:31" ht="15.75" customHeight="1">
      <c r="M186" s="85"/>
      <c r="N186" s="85"/>
      <c r="O186" s="85"/>
      <c r="P186" s="85"/>
      <c r="Q186" s="85"/>
      <c r="R186" s="85"/>
      <c r="S186" s="85"/>
      <c r="T186" s="85"/>
      <c r="U186" s="85"/>
      <c r="V186" s="85"/>
      <c r="W186" s="85"/>
      <c r="X186" s="85"/>
      <c r="Y186" s="85"/>
      <c r="Z186" s="85"/>
      <c r="AA186" s="85"/>
      <c r="AB186" s="85"/>
      <c r="AC186" s="85"/>
      <c r="AD186" s="85"/>
      <c r="AE186" s="85"/>
    </row>
    <row r="187" spans="13:31" ht="15.75" customHeight="1">
      <c r="M187" s="85"/>
      <c r="N187" s="85"/>
      <c r="O187" s="85"/>
      <c r="P187" s="85"/>
      <c r="Q187" s="85"/>
      <c r="R187" s="85"/>
      <c r="S187" s="85"/>
      <c r="T187" s="85"/>
      <c r="U187" s="85"/>
      <c r="V187" s="85"/>
      <c r="W187" s="85"/>
      <c r="X187" s="85"/>
      <c r="Y187" s="85"/>
      <c r="Z187" s="85"/>
      <c r="AA187" s="85"/>
      <c r="AB187" s="85"/>
      <c r="AC187" s="85"/>
      <c r="AD187" s="85"/>
      <c r="AE187" s="85"/>
    </row>
    <row r="188" spans="13:31" ht="15.75" customHeight="1">
      <c r="M188" s="85"/>
      <c r="N188" s="85"/>
      <c r="O188" s="85"/>
      <c r="P188" s="85"/>
      <c r="Q188" s="85"/>
      <c r="R188" s="85"/>
      <c r="S188" s="85"/>
      <c r="T188" s="85"/>
      <c r="U188" s="85"/>
      <c r="V188" s="85"/>
      <c r="W188" s="85"/>
      <c r="X188" s="85"/>
      <c r="Y188" s="85"/>
      <c r="Z188" s="85"/>
      <c r="AA188" s="85"/>
      <c r="AB188" s="85"/>
      <c r="AC188" s="85"/>
      <c r="AD188" s="85"/>
      <c r="AE188" s="85"/>
    </row>
    <row r="189" spans="13:31" ht="15.75" customHeight="1">
      <c r="M189" s="85"/>
      <c r="N189" s="85"/>
      <c r="O189" s="85"/>
      <c r="P189" s="85"/>
      <c r="Q189" s="85"/>
      <c r="R189" s="85"/>
      <c r="S189" s="85"/>
      <c r="T189" s="85"/>
      <c r="U189" s="85"/>
      <c r="V189" s="85"/>
      <c r="W189" s="85"/>
      <c r="X189" s="85"/>
      <c r="Y189" s="85"/>
      <c r="Z189" s="85"/>
      <c r="AA189" s="85"/>
      <c r="AB189" s="85"/>
      <c r="AC189" s="85"/>
      <c r="AD189" s="85"/>
      <c r="AE189" s="85"/>
    </row>
    <row r="190" spans="13:31" ht="15.75" customHeight="1">
      <c r="M190" s="85"/>
      <c r="N190" s="85"/>
      <c r="O190" s="85"/>
      <c r="P190" s="85"/>
      <c r="Q190" s="85"/>
      <c r="R190" s="85"/>
      <c r="S190" s="85"/>
      <c r="T190" s="85"/>
      <c r="U190" s="85"/>
      <c r="V190" s="85"/>
      <c r="W190" s="85"/>
      <c r="X190" s="85"/>
      <c r="Y190" s="85"/>
      <c r="Z190" s="85"/>
      <c r="AA190" s="85"/>
      <c r="AB190" s="85"/>
      <c r="AC190" s="85"/>
      <c r="AD190" s="85"/>
      <c r="AE190" s="85"/>
    </row>
    <row r="191" spans="13:31" ht="15.75" customHeight="1">
      <c r="M191" s="85"/>
    </row>
    <row r="192" spans="13:31"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sheetData>
  <pageMargins left="0.7" right="0.7" top="0.75" bottom="0.75" header="0" footer="0"/>
  <pageSetup orientation="portrait" r:id="rId1"/>
  <ignoredErrors>
    <ignoredError sqref="M9"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0CD298-7FE5-4237-9100-EA00C8977F9E}">
  <dimension ref="A1:H17"/>
  <sheetViews>
    <sheetView zoomScale="80" zoomScaleNormal="80" workbookViewId="0"/>
  </sheetViews>
  <sheetFormatPr baseColWidth="10" defaultColWidth="10.58203125" defaultRowHeight="15.5"/>
  <cols>
    <col min="1" max="16384" width="10.58203125" style="1022"/>
  </cols>
  <sheetData>
    <row r="1" spans="1:8">
      <c r="A1" s="1028"/>
    </row>
    <row r="2" spans="1:8">
      <c r="A2" s="1028"/>
    </row>
    <row r="3" spans="1:8" ht="54">
      <c r="A3" s="1028"/>
      <c r="B3" s="1027" t="s">
        <v>0</v>
      </c>
      <c r="C3" s="1029"/>
      <c r="D3" s="1029"/>
      <c r="E3" s="1029"/>
      <c r="F3" s="1029"/>
      <c r="G3" s="1029"/>
      <c r="H3" s="1029"/>
    </row>
    <row r="4" spans="1:8" ht="18">
      <c r="B4" s="1034" t="s">
        <v>1</v>
      </c>
      <c r="C4" s="1034"/>
      <c r="D4" s="1034"/>
      <c r="E4" s="1034"/>
      <c r="F4" s="1034"/>
      <c r="G4" s="1034"/>
      <c r="H4" s="1034"/>
    </row>
    <row r="5" spans="1:8" ht="18">
      <c r="B5" s="1030"/>
      <c r="C5" s="1030"/>
      <c r="D5" s="1030"/>
      <c r="E5" s="1030"/>
      <c r="F5" s="1030"/>
      <c r="G5" s="1030"/>
      <c r="H5" s="1030"/>
    </row>
    <row r="6" spans="1:8" ht="20">
      <c r="A6" s="1031" t="s">
        <v>2</v>
      </c>
      <c r="B6" s="1028"/>
      <c r="C6" s="1028"/>
      <c r="D6" s="1028"/>
      <c r="E6" s="1028"/>
      <c r="F6" s="1028"/>
      <c r="G6" s="1028"/>
      <c r="H6" s="1028"/>
    </row>
    <row r="7" spans="1:8" ht="20">
      <c r="A7" s="1031"/>
      <c r="B7" s="1028"/>
      <c r="C7" s="1028"/>
      <c r="D7" s="1028"/>
      <c r="E7" s="1028"/>
      <c r="F7" s="1028"/>
      <c r="G7" s="1028"/>
      <c r="H7" s="1028"/>
    </row>
    <row r="8" spans="1:8" ht="20">
      <c r="A8" s="1032" t="s">
        <v>3</v>
      </c>
      <c r="B8" s="1028"/>
      <c r="C8" s="1028"/>
      <c r="D8" s="1028"/>
      <c r="E8" s="1028"/>
      <c r="F8" s="1028"/>
      <c r="G8" s="1028"/>
      <c r="H8" s="1028"/>
    </row>
    <row r="9" spans="1:8" ht="20">
      <c r="A9" s="1032" t="s">
        <v>4</v>
      </c>
      <c r="B9" s="1028"/>
      <c r="C9" s="1028"/>
      <c r="D9" s="1028"/>
      <c r="E9" s="1028"/>
      <c r="F9" s="1028"/>
      <c r="G9" s="1028"/>
      <c r="H9" s="1028"/>
    </row>
    <row r="10" spans="1:8" ht="20">
      <c r="A10" s="1032" t="s">
        <v>5</v>
      </c>
      <c r="B10" s="1028"/>
      <c r="C10" s="1028"/>
      <c r="D10" s="1028"/>
      <c r="E10" s="1028"/>
      <c r="F10" s="1028"/>
      <c r="G10" s="1028"/>
      <c r="H10" s="1028"/>
    </row>
    <row r="11" spans="1:8" ht="20">
      <c r="A11" s="1032" t="s">
        <v>6</v>
      </c>
      <c r="B11" s="1028"/>
      <c r="C11" s="1028"/>
      <c r="D11" s="1028"/>
      <c r="E11" s="1028"/>
      <c r="F11" s="1028"/>
      <c r="G11" s="1028"/>
      <c r="H11" s="1028"/>
    </row>
    <row r="12" spans="1:8" ht="20">
      <c r="A12" s="1032" t="s">
        <v>7</v>
      </c>
      <c r="B12" s="1028"/>
      <c r="C12" s="1028"/>
      <c r="D12" s="1028"/>
      <c r="E12" s="1028"/>
      <c r="F12" s="1028"/>
      <c r="G12" s="1028"/>
      <c r="H12" s="1028"/>
    </row>
    <row r="13" spans="1:8" ht="20">
      <c r="A13" s="1032" t="s">
        <v>8</v>
      </c>
      <c r="B13" s="1028"/>
      <c r="C13" s="1028"/>
      <c r="D13" s="1028"/>
      <c r="E13" s="1028"/>
      <c r="F13" s="1028"/>
      <c r="G13" s="1028"/>
      <c r="H13" s="1028"/>
    </row>
    <row r="14" spans="1:8" ht="20">
      <c r="A14" s="1032" t="s">
        <v>9</v>
      </c>
      <c r="B14" s="1028"/>
      <c r="C14" s="1028"/>
      <c r="D14" s="1028"/>
      <c r="E14" s="1028"/>
      <c r="F14" s="1028"/>
      <c r="G14" s="1028"/>
      <c r="H14" s="1028"/>
    </row>
    <row r="15" spans="1:8" ht="20">
      <c r="A15" s="1032" t="s">
        <v>10</v>
      </c>
      <c r="B15" s="1028"/>
      <c r="C15" s="1028"/>
      <c r="D15" s="1028"/>
      <c r="E15" s="1028"/>
      <c r="F15" s="1028"/>
      <c r="G15" s="1028"/>
      <c r="H15" s="1028"/>
    </row>
    <row r="16" spans="1:8" ht="20">
      <c r="A16" s="1032" t="s">
        <v>11</v>
      </c>
      <c r="B16" s="1028"/>
      <c r="C16" s="1028"/>
      <c r="D16" s="1028"/>
      <c r="E16" s="1028"/>
      <c r="F16" s="1028"/>
      <c r="G16" s="1028"/>
      <c r="H16" s="1028"/>
    </row>
    <row r="17" spans="1:8" ht="20">
      <c r="A17" s="1032" t="s">
        <v>12</v>
      </c>
      <c r="B17" s="1028"/>
      <c r="C17" s="1028"/>
      <c r="D17" s="1028"/>
      <c r="E17" s="1028"/>
      <c r="F17" s="1028"/>
      <c r="G17" s="1028"/>
      <c r="H17" s="1028"/>
    </row>
  </sheetData>
  <mergeCells count="1">
    <mergeCell ref="B4:H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F989"/>
  <sheetViews>
    <sheetView showGridLines="0" zoomScale="80" zoomScaleNormal="80" workbookViewId="0"/>
  </sheetViews>
  <sheetFormatPr baseColWidth="10" defaultColWidth="11.08203125" defaultRowHeight="15" customHeight="1"/>
  <cols>
    <col min="1" max="1" width="3.5" style="72" customWidth="1"/>
    <col min="2" max="2" width="42.5" style="20" customWidth="1"/>
    <col min="3" max="6" width="9" style="20" customWidth="1"/>
    <col min="7" max="8" width="9" style="67" customWidth="1"/>
    <col min="9" max="9" width="11.33203125" style="68" customWidth="1"/>
    <col min="10" max="10" width="11.5" style="68" customWidth="1"/>
    <col min="11" max="11" width="9" style="68" customWidth="1"/>
    <col min="12" max="12" width="13.58203125" style="68" customWidth="1"/>
    <col min="13" max="13" width="12.83203125" style="20" bestFit="1" customWidth="1"/>
    <col min="14" max="19" width="10.58203125" style="20" customWidth="1"/>
    <col min="20" max="20" width="20.58203125" style="20" customWidth="1"/>
    <col min="21" max="21" width="3.5" style="20" customWidth="1"/>
    <col min="22" max="32" width="9.5" style="20" customWidth="1"/>
    <col min="33" max="16384" width="11.08203125" style="20"/>
  </cols>
  <sheetData>
    <row r="1" spans="1:32" s="18" customFormat="1" ht="27" customHeight="1">
      <c r="A1" s="12"/>
      <c r="B1" s="169" t="s">
        <v>13</v>
      </c>
      <c r="C1" s="13"/>
      <c r="D1" s="13"/>
      <c r="E1" s="13"/>
      <c r="F1" s="13"/>
      <c r="G1" s="14"/>
      <c r="H1" s="14"/>
      <c r="I1" s="16"/>
      <c r="J1" s="16"/>
      <c r="K1" s="16"/>
      <c r="L1" s="16"/>
      <c r="M1" s="12"/>
      <c r="N1" s="12"/>
      <c r="O1" s="17"/>
      <c r="P1" s="17"/>
      <c r="Q1" s="17"/>
      <c r="R1" s="17"/>
      <c r="S1" s="17"/>
      <c r="T1" s="17"/>
      <c r="U1" s="17"/>
      <c r="V1" s="17"/>
      <c r="W1" s="17"/>
      <c r="X1" s="17"/>
      <c r="Y1" s="17"/>
      <c r="Z1" s="17"/>
      <c r="AA1" s="17"/>
      <c r="AB1" s="17"/>
      <c r="AC1" s="17"/>
      <c r="AD1" s="17"/>
      <c r="AE1" s="17"/>
      <c r="AF1" s="17"/>
    </row>
    <row r="2" spans="1:32" ht="18" customHeight="1">
      <c r="A2" s="21"/>
      <c r="B2" s="928" t="s">
        <v>14</v>
      </c>
      <c r="C2" s="22"/>
      <c r="D2" s="22"/>
      <c r="E2" s="22"/>
      <c r="F2" s="22"/>
      <c r="G2" s="392" t="s">
        <v>15</v>
      </c>
      <c r="H2" s="392"/>
      <c r="I2" s="392">
        <v>2021</v>
      </c>
      <c r="J2" s="392">
        <v>2022</v>
      </c>
      <c r="K2" s="392">
        <v>2023</v>
      </c>
      <c r="L2" s="392">
        <v>2024</v>
      </c>
      <c r="M2" s="392">
        <v>2025</v>
      </c>
      <c r="N2" s="19"/>
      <c r="O2" s="24"/>
      <c r="P2" s="19"/>
      <c r="Q2" s="19"/>
      <c r="R2" s="52"/>
      <c r="S2" s="52"/>
      <c r="T2" s="19"/>
      <c r="U2" s="19"/>
      <c r="V2" s="19"/>
      <c r="W2" s="19"/>
      <c r="X2" s="19"/>
      <c r="Y2" s="19"/>
      <c r="Z2" s="19"/>
      <c r="AA2" s="19"/>
      <c r="AB2" s="19"/>
      <c r="AC2" s="19"/>
      <c r="AD2" s="19"/>
      <c r="AE2" s="19"/>
      <c r="AF2" s="19"/>
    </row>
    <row r="3" spans="1:32" ht="18" customHeight="1">
      <c r="A3" s="21"/>
      <c r="B3" s="523" t="s">
        <v>16</v>
      </c>
      <c r="C3" s="525"/>
      <c r="D3" s="525"/>
      <c r="E3" s="525"/>
      <c r="F3" s="525"/>
      <c r="G3" s="526"/>
      <c r="H3" s="526"/>
      <c r="I3" s="526"/>
      <c r="J3" s="526"/>
      <c r="K3" s="526"/>
      <c r="L3" s="526"/>
      <c r="M3" s="526"/>
      <c r="N3" s="19"/>
      <c r="O3" s="24"/>
      <c r="P3" s="19"/>
      <c r="Q3" s="19"/>
      <c r="R3" s="52"/>
      <c r="S3" s="1015"/>
      <c r="T3" s="19"/>
      <c r="U3" s="19"/>
      <c r="V3" s="19"/>
      <c r="W3" s="19"/>
      <c r="X3" s="19"/>
      <c r="Y3" s="19"/>
      <c r="Z3" s="19"/>
      <c r="AA3" s="19"/>
      <c r="AB3" s="19"/>
      <c r="AC3" s="19"/>
      <c r="AD3" s="19"/>
      <c r="AE3" s="19"/>
      <c r="AF3" s="19"/>
    </row>
    <row r="4" spans="1:32" s="53" customFormat="1" ht="18" customHeight="1">
      <c r="A4" s="49"/>
      <c r="B4" s="527"/>
      <c r="C4" s="528"/>
      <c r="D4" s="528"/>
      <c r="E4" s="528"/>
      <c r="F4" s="528"/>
      <c r="G4" s="529"/>
      <c r="H4" s="529"/>
      <c r="I4" s="529"/>
      <c r="J4" s="529"/>
      <c r="K4" s="529"/>
      <c r="L4" s="529"/>
      <c r="M4" s="529"/>
      <c r="N4" s="52"/>
      <c r="O4" s="530"/>
      <c r="P4" s="52"/>
      <c r="Q4" s="52"/>
      <c r="R4" s="52"/>
      <c r="S4" s="1015"/>
      <c r="T4" s="52"/>
      <c r="U4" s="52"/>
      <c r="V4" s="52"/>
      <c r="W4" s="52"/>
      <c r="X4" s="52"/>
      <c r="Y4" s="52"/>
      <c r="Z4" s="52"/>
      <c r="AA4" s="52"/>
      <c r="AB4" s="52"/>
      <c r="AC4" s="52"/>
      <c r="AD4" s="52"/>
      <c r="AE4" s="52"/>
      <c r="AF4" s="52"/>
    </row>
    <row r="5" spans="1:32" ht="18" customHeight="1">
      <c r="A5" s="21"/>
      <c r="B5" s="552" t="s">
        <v>17</v>
      </c>
      <c r="C5" s="552"/>
      <c r="D5" s="552"/>
      <c r="E5" s="552"/>
      <c r="F5" s="552"/>
      <c r="G5" s="553"/>
      <c r="H5" s="553"/>
      <c r="I5" s="553"/>
      <c r="J5" s="554"/>
      <c r="K5" s="554"/>
      <c r="L5" s="554"/>
      <c r="M5" s="554"/>
      <c r="N5" s="19"/>
      <c r="O5" s="19"/>
      <c r="P5" s="19"/>
      <c r="Q5" s="19"/>
      <c r="R5" s="52"/>
      <c r="S5" s="1015"/>
      <c r="T5" s="19"/>
      <c r="U5" s="19"/>
      <c r="V5" s="19"/>
      <c r="W5" s="19"/>
      <c r="X5" s="19"/>
      <c r="Y5" s="19"/>
      <c r="Z5" s="19"/>
      <c r="AA5" s="19"/>
      <c r="AB5" s="19"/>
      <c r="AC5" s="19"/>
      <c r="AD5" s="19"/>
      <c r="AE5" s="19"/>
      <c r="AF5" s="19"/>
    </row>
    <row r="6" spans="1:32" ht="18" customHeight="1">
      <c r="A6" s="21"/>
      <c r="B6" s="25" t="s">
        <v>18</v>
      </c>
      <c r="C6" s="26"/>
      <c r="D6" s="26"/>
      <c r="E6" s="26"/>
      <c r="F6" s="26"/>
      <c r="G6" s="28" t="s">
        <v>19</v>
      </c>
      <c r="H6" s="28"/>
      <c r="I6" s="28">
        <v>292</v>
      </c>
      <c r="J6" s="38">
        <v>289</v>
      </c>
      <c r="K6" s="38">
        <f>278.009</f>
        <v>278.00900000000001</v>
      </c>
      <c r="L6" s="38">
        <v>203</v>
      </c>
      <c r="M6" s="937">
        <f>SUM(M29:M32)</f>
        <v>185.84500000000003</v>
      </c>
      <c r="N6" s="31"/>
      <c r="O6" s="32"/>
      <c r="P6" s="19"/>
      <c r="Q6" s="19"/>
      <c r="R6" s="52"/>
      <c r="S6" s="1015"/>
      <c r="T6" s="19"/>
      <c r="U6" s="19"/>
      <c r="V6" s="19"/>
      <c r="W6" s="19"/>
      <c r="X6" s="19"/>
      <c r="Y6" s="19"/>
      <c r="Z6" s="19"/>
      <c r="AA6" s="19"/>
      <c r="AB6" s="19"/>
      <c r="AC6" s="19"/>
      <c r="AD6" s="19"/>
      <c r="AE6" s="19"/>
      <c r="AF6" s="19"/>
    </row>
    <row r="7" spans="1:32" ht="18" customHeight="1">
      <c r="A7" s="21"/>
      <c r="B7" s="719" t="s">
        <v>20</v>
      </c>
      <c r="C7" s="925"/>
      <c r="D7" s="925"/>
      <c r="E7" s="925"/>
      <c r="F7" s="925"/>
      <c r="G7" s="502" t="s">
        <v>19</v>
      </c>
      <c r="H7" s="502"/>
      <c r="I7" s="502">
        <v>67</v>
      </c>
      <c r="J7" s="518">
        <v>66</v>
      </c>
      <c r="K7" s="518">
        <f>29.9923</f>
        <v>29.9923</v>
      </c>
      <c r="L7" s="518">
        <v>30.631879999999999</v>
      </c>
      <c r="M7" s="926">
        <v>38.054609999999997</v>
      </c>
      <c r="N7" s="32"/>
      <c r="O7" s="32"/>
      <c r="P7" s="19"/>
      <c r="Q7" s="19"/>
      <c r="R7" s="19"/>
      <c r="S7" s="19"/>
      <c r="T7" s="19"/>
      <c r="U7" s="19"/>
      <c r="V7" s="19"/>
      <c r="W7" s="19"/>
      <c r="X7" s="19"/>
      <c r="Y7" s="19"/>
      <c r="Z7" s="19"/>
      <c r="AA7" s="19"/>
      <c r="AB7" s="19"/>
      <c r="AC7" s="19"/>
      <c r="AD7" s="19"/>
      <c r="AE7" s="19"/>
      <c r="AF7" s="19"/>
    </row>
    <row r="8" spans="1:32" ht="18" customHeight="1">
      <c r="A8" s="21"/>
      <c r="B8" s="25" t="s">
        <v>21</v>
      </c>
      <c r="C8" s="26"/>
      <c r="D8" s="26"/>
      <c r="E8" s="26"/>
      <c r="F8" s="26"/>
      <c r="G8" s="28" t="s">
        <v>19</v>
      </c>
      <c r="H8" s="28"/>
      <c r="I8" s="165" t="s">
        <v>22</v>
      </c>
      <c r="J8" s="165" t="s">
        <v>22</v>
      </c>
      <c r="K8" s="165" t="s">
        <v>22</v>
      </c>
      <c r="L8" s="38">
        <v>19</v>
      </c>
      <c r="M8" s="932">
        <v>9.39</v>
      </c>
      <c r="N8" s="31"/>
      <c r="O8" s="32"/>
      <c r="P8" s="19"/>
      <c r="Q8" s="19"/>
      <c r="R8" s="19"/>
      <c r="S8" s="19"/>
      <c r="T8" s="19"/>
      <c r="U8" s="19"/>
      <c r="V8" s="19"/>
      <c r="W8" s="19"/>
      <c r="X8" s="19"/>
      <c r="Y8" s="19"/>
      <c r="Z8" s="19"/>
      <c r="AA8" s="19"/>
      <c r="AB8" s="19"/>
      <c r="AC8" s="19"/>
      <c r="AD8" s="19"/>
      <c r="AE8" s="19"/>
      <c r="AF8" s="19"/>
    </row>
    <row r="9" spans="1:32" s="79" customFormat="1" ht="18" customHeight="1">
      <c r="A9" s="69"/>
      <c r="B9" s="75" t="s">
        <v>23</v>
      </c>
      <c r="C9" s="76"/>
      <c r="D9" s="75"/>
      <c r="E9" s="76"/>
      <c r="F9" s="75"/>
      <c r="G9" s="519" t="s">
        <v>19</v>
      </c>
      <c r="H9" s="519"/>
      <c r="I9" s="520">
        <f>I6+I7</f>
        <v>359</v>
      </c>
      <c r="J9" s="520">
        <f>J6+J7</f>
        <v>355</v>
      </c>
      <c r="K9" s="520">
        <f>K6+K7</f>
        <v>308.00130000000001</v>
      </c>
      <c r="L9" s="520">
        <f>L6+L8</f>
        <v>222</v>
      </c>
      <c r="M9" s="938">
        <f>M6+M8</f>
        <v>195.23500000000001</v>
      </c>
      <c r="N9" s="77"/>
      <c r="O9" s="78"/>
      <c r="P9" s="24"/>
      <c r="Q9" s="24"/>
      <c r="R9" s="24"/>
      <c r="S9" s="24"/>
      <c r="T9" s="24"/>
      <c r="U9" s="24"/>
      <c r="V9" s="24"/>
      <c r="W9" s="24"/>
      <c r="X9" s="24"/>
      <c r="Y9" s="24"/>
      <c r="Z9" s="24"/>
      <c r="AA9" s="24"/>
      <c r="AB9" s="24"/>
      <c r="AC9" s="24"/>
      <c r="AD9" s="24"/>
      <c r="AE9" s="24"/>
      <c r="AF9" s="24"/>
    </row>
    <row r="10" spans="1:32" ht="18" customHeight="1">
      <c r="A10" s="21"/>
      <c r="C10" s="37"/>
      <c r="D10" s="37"/>
      <c r="E10" s="37"/>
      <c r="F10" s="37"/>
      <c r="G10" s="96"/>
      <c r="H10" s="96"/>
      <c r="I10" s="96"/>
      <c r="J10" s="96"/>
      <c r="K10" s="96"/>
      <c r="L10" s="96"/>
      <c r="M10" s="231"/>
      <c r="N10" s="19"/>
      <c r="O10" s="32"/>
      <c r="P10" s="19"/>
      <c r="Q10" s="19"/>
      <c r="R10" s="19"/>
      <c r="S10" s="19"/>
      <c r="T10" s="19"/>
      <c r="U10" s="19"/>
      <c r="V10" s="19"/>
      <c r="W10" s="19"/>
      <c r="X10" s="19"/>
      <c r="Y10" s="19"/>
      <c r="Z10" s="19"/>
      <c r="AA10" s="19"/>
      <c r="AB10" s="19"/>
      <c r="AC10" s="19"/>
      <c r="AD10" s="19"/>
      <c r="AE10" s="19"/>
      <c r="AF10" s="19"/>
    </row>
    <row r="11" spans="1:32" ht="18" customHeight="1">
      <c r="A11" s="21"/>
      <c r="B11" s="552" t="s">
        <v>24</v>
      </c>
      <c r="C11" s="552"/>
      <c r="D11" s="552"/>
      <c r="E11" s="552"/>
      <c r="F11" s="552"/>
      <c r="G11" s="555"/>
      <c r="H11" s="555"/>
      <c r="I11" s="555"/>
      <c r="J11" s="555"/>
      <c r="K11" s="555"/>
      <c r="L11" s="555"/>
      <c r="M11" s="555"/>
      <c r="N11" s="19"/>
      <c r="O11" s="32"/>
      <c r="P11" s="19"/>
      <c r="Q11" s="19"/>
      <c r="R11" s="19"/>
      <c r="S11" s="19"/>
      <c r="T11" s="19"/>
      <c r="U11" s="19"/>
      <c r="V11" s="19"/>
      <c r="W11" s="19"/>
      <c r="X11" s="19"/>
      <c r="Y11" s="19"/>
      <c r="Z11" s="19"/>
      <c r="AA11" s="19"/>
      <c r="AB11" s="19"/>
      <c r="AC11" s="19"/>
      <c r="AD11" s="19"/>
      <c r="AE11" s="19"/>
      <c r="AF11" s="19"/>
    </row>
    <row r="12" spans="1:32" ht="18" customHeight="1">
      <c r="A12" s="21"/>
      <c r="B12" s="25" t="s">
        <v>18</v>
      </c>
      <c r="C12" s="26"/>
      <c r="D12" s="26"/>
      <c r="E12" s="26"/>
      <c r="F12" s="26"/>
      <c r="G12" s="28" t="s">
        <v>25</v>
      </c>
      <c r="H12" s="28"/>
      <c r="I12" s="511">
        <v>19.569934602238099</v>
      </c>
      <c r="J12" s="511">
        <v>14.694824594641499</v>
      </c>
      <c r="K12" s="511">
        <v>14.112131979695432</v>
      </c>
      <c r="L12" s="511">
        <v>8.0555555555555554</v>
      </c>
      <c r="M12" s="935">
        <f>M6/(Producción!$M$5/1000)</f>
        <v>6.5129187617772217</v>
      </c>
      <c r="N12" s="31"/>
      <c r="O12" s="32"/>
      <c r="P12" s="19"/>
      <c r="Q12" s="19"/>
      <c r="R12" s="19"/>
      <c r="S12" s="19"/>
      <c r="T12" s="19"/>
      <c r="U12" s="19"/>
      <c r="V12" s="19"/>
      <c r="W12" s="19"/>
      <c r="X12" s="19"/>
      <c r="Y12" s="19"/>
      <c r="Z12" s="19"/>
      <c r="AA12" s="19"/>
      <c r="AB12" s="19"/>
      <c r="AC12" s="19"/>
      <c r="AD12" s="19"/>
      <c r="AE12" s="19"/>
      <c r="AF12" s="19"/>
    </row>
    <row r="13" spans="1:32" ht="18" customHeight="1">
      <c r="A13" s="21"/>
      <c r="B13" s="25" t="s">
        <v>26</v>
      </c>
      <c r="C13" s="26"/>
      <c r="D13" s="26"/>
      <c r="E13" s="26"/>
      <c r="F13" s="26"/>
      <c r="G13" s="28" t="s">
        <v>25</v>
      </c>
      <c r="H13" s="28"/>
      <c r="I13" s="511">
        <v>4.49036170667791</v>
      </c>
      <c r="J13" s="511">
        <v>3.3559114991222798</v>
      </c>
      <c r="K13" s="511">
        <v>1.5224517766497463</v>
      </c>
      <c r="L13" s="511">
        <v>0.75396825396825395</v>
      </c>
      <c r="M13" s="521">
        <f>M8/(Producción!$M$5/1000)</f>
        <v>0.32907157670686921</v>
      </c>
      <c r="N13" s="39"/>
      <c r="O13" s="32"/>
      <c r="P13" s="19"/>
      <c r="Q13" s="19"/>
      <c r="R13" s="19"/>
      <c r="S13" s="19"/>
      <c r="T13" s="19"/>
      <c r="U13" s="19"/>
      <c r="V13" s="19"/>
      <c r="W13" s="19"/>
      <c r="X13" s="19"/>
      <c r="Y13" s="19"/>
      <c r="Z13" s="19"/>
      <c r="AA13" s="19"/>
      <c r="AB13" s="19"/>
      <c r="AC13" s="19"/>
      <c r="AD13" s="19"/>
      <c r="AE13" s="19"/>
      <c r="AF13" s="19"/>
    </row>
    <row r="14" spans="1:32" s="79" customFormat="1" ht="18" customHeight="1">
      <c r="A14" s="69"/>
      <c r="B14" s="75" t="s">
        <v>27</v>
      </c>
      <c r="C14" s="75"/>
      <c r="D14" s="75"/>
      <c r="E14" s="75"/>
      <c r="F14" s="75"/>
      <c r="G14" s="268" t="s">
        <v>25</v>
      </c>
      <c r="H14" s="268"/>
      <c r="I14" s="522">
        <v>24.1273166328962</v>
      </c>
      <c r="J14" s="522">
        <v>18.050736093763799</v>
      </c>
      <c r="K14" s="522">
        <v>15.6</v>
      </c>
      <c r="L14" s="522">
        <v>8.8095238095238102</v>
      </c>
      <c r="M14" s="934">
        <f>M9/((Producción!$M$5/1000))</f>
        <v>6.8419903384840906</v>
      </c>
      <c r="N14" s="81"/>
      <c r="O14" s="77"/>
      <c r="P14" s="24"/>
      <c r="Q14" s="24"/>
      <c r="R14" s="24"/>
      <c r="S14" s="24"/>
      <c r="T14" s="24"/>
      <c r="U14" s="24"/>
      <c r="V14" s="24"/>
      <c r="W14" s="24"/>
      <c r="X14" s="24"/>
      <c r="Y14" s="24"/>
      <c r="Z14" s="24"/>
      <c r="AA14" s="24"/>
      <c r="AB14" s="24"/>
      <c r="AC14" s="24"/>
      <c r="AD14" s="24"/>
      <c r="AE14" s="24"/>
      <c r="AF14" s="24"/>
    </row>
    <row r="15" spans="1:32" ht="18" customHeight="1">
      <c r="A15" s="21"/>
      <c r="B15" s="534"/>
      <c r="C15" s="535"/>
      <c r="D15" s="535"/>
      <c r="E15" s="535"/>
      <c r="F15" s="535"/>
      <c r="G15" s="536"/>
      <c r="H15" s="536"/>
      <c r="I15" s="537"/>
      <c r="J15" s="537"/>
      <c r="K15" s="537"/>
      <c r="L15" s="537"/>
      <c r="M15" s="538"/>
      <c r="N15" s="31"/>
      <c r="O15" s="34"/>
      <c r="P15" s="19"/>
      <c r="Q15" s="19"/>
      <c r="R15" s="19"/>
      <c r="S15" s="19"/>
      <c r="T15" s="19"/>
      <c r="U15" s="19"/>
      <c r="V15" s="19"/>
      <c r="W15" s="19"/>
      <c r="X15" s="19"/>
      <c r="Y15" s="19"/>
      <c r="Z15" s="19"/>
      <c r="AA15" s="19"/>
      <c r="AB15" s="19"/>
      <c r="AC15" s="19"/>
      <c r="AD15" s="19"/>
      <c r="AE15" s="19"/>
      <c r="AF15" s="19"/>
    </row>
    <row r="16" spans="1:32" ht="18" customHeight="1">
      <c r="A16" s="21"/>
      <c r="B16" s="552" t="s">
        <v>28</v>
      </c>
      <c r="C16" s="552"/>
      <c r="D16" s="552"/>
      <c r="E16" s="552"/>
      <c r="F16" s="552"/>
      <c r="G16" s="555"/>
      <c r="H16" s="555"/>
      <c r="I16" s="555"/>
      <c r="J16" s="555"/>
      <c r="K16" s="555"/>
      <c r="L16" s="555"/>
      <c r="M16" s="555"/>
      <c r="N16" s="31"/>
      <c r="O16" s="34"/>
      <c r="P16" s="19"/>
      <c r="Q16" s="19"/>
      <c r="R16" s="19"/>
      <c r="S16" s="19"/>
      <c r="T16" s="19"/>
      <c r="U16" s="19"/>
      <c r="V16" s="19"/>
      <c r="W16" s="19"/>
      <c r="X16" s="19"/>
      <c r="Y16" s="19"/>
      <c r="Z16" s="19"/>
      <c r="AA16" s="19"/>
      <c r="AB16" s="19"/>
      <c r="AC16" s="19"/>
      <c r="AD16" s="19"/>
      <c r="AE16" s="19"/>
      <c r="AF16" s="19"/>
    </row>
    <row r="17" spans="1:32" ht="18" customHeight="1">
      <c r="A17" s="21"/>
      <c r="B17" s="25" t="s">
        <v>29</v>
      </c>
      <c r="C17" s="26"/>
      <c r="D17" s="26"/>
      <c r="E17" s="26"/>
      <c r="F17" s="26"/>
      <c r="G17" s="28" t="s">
        <v>19</v>
      </c>
      <c r="H17" s="28"/>
      <c r="I17" s="28">
        <v>254</v>
      </c>
      <c r="J17" s="28">
        <v>215</v>
      </c>
      <c r="K17" s="500">
        <v>58.511589999999998</v>
      </c>
      <c r="L17" s="500">
        <v>0</v>
      </c>
      <c r="M17" s="231">
        <v>0</v>
      </c>
      <c r="N17" s="31"/>
      <c r="O17" s="34"/>
      <c r="P17" s="19"/>
      <c r="Q17" s="19"/>
      <c r="R17" s="19"/>
      <c r="S17" s="19"/>
      <c r="T17" s="19"/>
      <c r="U17" s="19"/>
      <c r="V17" s="19"/>
      <c r="W17" s="19"/>
      <c r="X17" s="19"/>
      <c r="Y17" s="19"/>
      <c r="Z17" s="19"/>
      <c r="AA17" s="19"/>
      <c r="AB17" s="19"/>
      <c r="AC17" s="19"/>
      <c r="AD17" s="19"/>
      <c r="AE17" s="19"/>
      <c r="AF17" s="19"/>
    </row>
    <row r="18" spans="1:32" ht="18" customHeight="1">
      <c r="A18" s="21"/>
      <c r="B18" s="25" t="s">
        <v>30</v>
      </c>
      <c r="C18" s="26"/>
      <c r="D18" s="26"/>
      <c r="E18" s="26"/>
      <c r="F18" s="26"/>
      <c r="G18" s="28" t="s">
        <v>19</v>
      </c>
      <c r="H18" s="28"/>
      <c r="I18" s="28">
        <v>106</v>
      </c>
      <c r="J18" s="28">
        <v>140</v>
      </c>
      <c r="K18" s="500">
        <v>249.42039</v>
      </c>
      <c r="L18" s="500">
        <v>222</v>
      </c>
      <c r="M18" s="231">
        <v>195</v>
      </c>
      <c r="N18" s="31"/>
      <c r="O18" s="34"/>
      <c r="P18" s="19"/>
      <c r="Q18" s="19"/>
      <c r="R18" s="19"/>
      <c r="S18" s="19"/>
      <c r="T18" s="19"/>
      <c r="U18" s="19"/>
      <c r="V18" s="19"/>
      <c r="W18" s="19"/>
      <c r="X18" s="19"/>
      <c r="Y18" s="19"/>
      <c r="Z18" s="19"/>
      <c r="AA18" s="19"/>
      <c r="AB18" s="19"/>
      <c r="AC18" s="19"/>
      <c r="AD18" s="19"/>
      <c r="AE18" s="19"/>
      <c r="AF18" s="19"/>
    </row>
    <row r="19" spans="1:32" ht="18" customHeight="1">
      <c r="A19" s="21"/>
      <c r="B19" s="534"/>
      <c r="C19" s="535"/>
      <c r="D19" s="535"/>
      <c r="E19" s="535"/>
      <c r="F19" s="535"/>
      <c r="G19" s="536"/>
      <c r="H19" s="536"/>
      <c r="I19" s="537"/>
      <c r="J19" s="537"/>
      <c r="K19" s="537"/>
      <c r="L19" s="537"/>
      <c r="M19" s="538"/>
      <c r="N19" s="31"/>
      <c r="O19" s="34"/>
      <c r="P19" s="19"/>
      <c r="Q19" s="19"/>
      <c r="R19" s="19"/>
      <c r="S19" s="19"/>
      <c r="T19" s="19"/>
      <c r="U19" s="19"/>
      <c r="V19" s="19"/>
      <c r="W19" s="19"/>
      <c r="X19" s="19"/>
      <c r="Y19" s="19"/>
      <c r="Z19" s="19"/>
      <c r="AA19" s="19"/>
      <c r="AB19" s="19"/>
      <c r="AC19" s="19"/>
      <c r="AD19" s="19"/>
      <c r="AE19" s="19"/>
      <c r="AF19" s="19"/>
    </row>
    <row r="20" spans="1:32" ht="18" customHeight="1">
      <c r="A20" s="21"/>
      <c r="B20" s="552" t="s">
        <v>31</v>
      </c>
      <c r="C20" s="552"/>
      <c r="D20" s="552"/>
      <c r="E20" s="552"/>
      <c r="F20" s="552"/>
      <c r="G20" s="555"/>
      <c r="H20" s="555"/>
      <c r="I20" s="555"/>
      <c r="J20" s="555"/>
      <c r="K20" s="555"/>
      <c r="L20" s="555"/>
      <c r="M20" s="555"/>
      <c r="N20" s="31"/>
      <c r="O20" s="34"/>
      <c r="P20" s="19"/>
      <c r="Q20" s="19"/>
      <c r="R20" s="19"/>
      <c r="S20" s="19"/>
      <c r="T20" s="19"/>
      <c r="U20" s="19"/>
      <c r="V20" s="19"/>
      <c r="W20" s="19"/>
      <c r="X20" s="19"/>
      <c r="Y20" s="19"/>
      <c r="Z20" s="19"/>
      <c r="AA20" s="19"/>
      <c r="AB20" s="19"/>
      <c r="AC20" s="19"/>
      <c r="AD20" s="19"/>
      <c r="AE20" s="19"/>
      <c r="AF20" s="19"/>
    </row>
    <row r="21" spans="1:32" ht="18" customHeight="1">
      <c r="A21" s="21"/>
      <c r="B21" s="21" t="s">
        <v>29</v>
      </c>
      <c r="C21" s="57"/>
      <c r="D21" s="57"/>
      <c r="E21" s="57"/>
      <c r="F21" s="57"/>
      <c r="G21" s="59" t="s">
        <v>25</v>
      </c>
      <c r="H21" s="59"/>
      <c r="I21" s="59">
        <v>36</v>
      </c>
      <c r="J21" s="59">
        <v>38</v>
      </c>
      <c r="K21" s="325">
        <v>39.007726666666699</v>
      </c>
      <c r="L21" s="325">
        <v>0</v>
      </c>
      <c r="M21" s="231">
        <v>0</v>
      </c>
      <c r="N21" s="31"/>
      <c r="O21" s="34"/>
      <c r="P21" s="19"/>
      <c r="Q21" s="19"/>
      <c r="R21" s="19"/>
      <c r="S21" s="19"/>
      <c r="T21" s="19"/>
      <c r="U21" s="19"/>
      <c r="V21" s="19"/>
      <c r="W21" s="19"/>
      <c r="X21" s="19"/>
      <c r="Y21" s="19"/>
      <c r="Z21" s="19"/>
      <c r="AA21" s="19"/>
      <c r="AB21" s="19"/>
      <c r="AC21" s="19"/>
      <c r="AD21" s="19"/>
      <c r="AE21" s="19"/>
      <c r="AF21" s="19"/>
    </row>
    <row r="22" spans="1:32" ht="18" customHeight="1">
      <c r="A22" s="21"/>
      <c r="B22" s="25" t="s">
        <v>30</v>
      </c>
      <c r="C22" s="26"/>
      <c r="D22" s="26"/>
      <c r="E22" s="26"/>
      <c r="F22" s="26"/>
      <c r="G22" s="28" t="s">
        <v>25</v>
      </c>
      <c r="H22" s="28"/>
      <c r="I22" s="28">
        <v>13</v>
      </c>
      <c r="J22" s="28">
        <v>10</v>
      </c>
      <c r="K22" s="38">
        <v>13.704417032966999</v>
      </c>
      <c r="L22" s="511">
        <v>8.8095238095238102</v>
      </c>
      <c r="M22" s="231">
        <v>6.8</v>
      </c>
      <c r="N22" s="31"/>
      <c r="O22" s="34"/>
      <c r="P22" s="19"/>
      <c r="Q22" s="19"/>
      <c r="R22" s="19"/>
      <c r="S22" s="19"/>
      <c r="T22" s="19"/>
      <c r="U22" s="19"/>
      <c r="V22" s="19"/>
      <c r="W22" s="19"/>
      <c r="X22" s="19"/>
      <c r="Y22" s="19"/>
      <c r="Z22" s="19"/>
      <c r="AA22" s="19"/>
      <c r="AB22" s="19"/>
      <c r="AC22" s="19"/>
      <c r="AD22" s="19"/>
      <c r="AE22" s="19"/>
      <c r="AF22" s="19"/>
    </row>
    <row r="23" spans="1:32" ht="18" customHeight="1">
      <c r="A23" s="21"/>
      <c r="B23" s="395"/>
      <c r="C23" s="55"/>
      <c r="D23" s="55"/>
      <c r="E23" s="55"/>
      <c r="F23" s="55"/>
      <c r="G23" s="56"/>
      <c r="H23" s="56"/>
      <c r="I23" s="56"/>
      <c r="J23" s="56"/>
      <c r="K23" s="516"/>
      <c r="L23" s="516"/>
      <c r="M23" s="231"/>
      <c r="N23" s="31"/>
      <c r="O23" s="34"/>
      <c r="P23" s="19"/>
      <c r="Q23" s="19"/>
      <c r="R23" s="19"/>
      <c r="S23" s="19"/>
      <c r="T23" s="19"/>
      <c r="U23" s="19"/>
      <c r="V23" s="19"/>
      <c r="W23" s="19"/>
      <c r="X23" s="19"/>
      <c r="Y23" s="19"/>
      <c r="Z23" s="19"/>
      <c r="AA23" s="19"/>
      <c r="AB23" s="19"/>
      <c r="AC23" s="19"/>
      <c r="AD23" s="19"/>
      <c r="AE23" s="19"/>
      <c r="AF23" s="19"/>
    </row>
    <row r="24" spans="1:32" ht="18" customHeight="1">
      <c r="A24" s="21"/>
      <c r="B24" s="539" t="s">
        <v>32</v>
      </c>
      <c r="C24" s="507"/>
      <c r="D24" s="507"/>
      <c r="E24" s="507"/>
      <c r="F24" s="507"/>
      <c r="G24" s="531"/>
      <c r="H24" s="531"/>
      <c r="I24" s="532"/>
      <c r="J24" s="532"/>
      <c r="K24" s="532"/>
      <c r="L24" s="532"/>
      <c r="M24" s="533"/>
      <c r="N24" s="31"/>
      <c r="O24" s="34"/>
      <c r="P24" s="19"/>
      <c r="Q24" s="19"/>
      <c r="R24" s="19"/>
      <c r="S24" s="19"/>
      <c r="T24" s="19"/>
      <c r="U24" s="19"/>
      <c r="V24" s="19"/>
      <c r="W24" s="19"/>
      <c r="X24" s="19"/>
      <c r="Y24" s="19"/>
      <c r="Z24" s="19"/>
      <c r="AA24" s="19"/>
      <c r="AB24" s="19"/>
      <c r="AC24" s="19"/>
      <c r="AD24" s="19"/>
      <c r="AE24" s="19"/>
      <c r="AF24" s="19"/>
    </row>
    <row r="25" spans="1:32" ht="18" customHeight="1">
      <c r="A25" s="21"/>
      <c r="B25" s="540"/>
      <c r="C25" s="535"/>
      <c r="D25" s="535"/>
      <c r="E25" s="535"/>
      <c r="F25" s="535"/>
      <c r="G25" s="536"/>
      <c r="H25" s="536"/>
      <c r="I25" s="537"/>
      <c r="J25" s="537"/>
      <c r="K25" s="537"/>
      <c r="L25" s="537"/>
      <c r="M25" s="538"/>
      <c r="N25" s="31"/>
      <c r="O25" s="34"/>
      <c r="P25" s="19"/>
      <c r="Q25" s="19"/>
      <c r="R25" s="19"/>
      <c r="S25" s="19"/>
      <c r="T25" s="19"/>
      <c r="U25" s="19"/>
      <c r="V25" s="19"/>
      <c r="W25" s="19"/>
      <c r="X25" s="19"/>
      <c r="Y25" s="19"/>
      <c r="Z25" s="19"/>
      <c r="AA25" s="19"/>
      <c r="AB25" s="19"/>
      <c r="AC25" s="19"/>
      <c r="AD25" s="19"/>
      <c r="AE25" s="19"/>
      <c r="AF25" s="19"/>
    </row>
    <row r="26" spans="1:32" ht="18" customHeight="1">
      <c r="A26" s="21"/>
      <c r="B26" s="552" t="s">
        <v>33</v>
      </c>
      <c r="C26" s="552"/>
      <c r="D26" s="552"/>
      <c r="E26" s="552"/>
      <c r="F26" s="552"/>
      <c r="G26" s="555"/>
      <c r="H26" s="555"/>
      <c r="I26" s="555"/>
      <c r="J26" s="555"/>
      <c r="K26" s="555"/>
      <c r="L26" s="555"/>
      <c r="M26" s="555"/>
      <c r="N26" s="19"/>
      <c r="O26" s="19"/>
      <c r="P26" s="19"/>
      <c r="Q26" s="19"/>
      <c r="R26" s="19"/>
      <c r="S26" s="19"/>
      <c r="T26" s="19"/>
      <c r="U26" s="19"/>
      <c r="V26" s="19"/>
      <c r="W26" s="19"/>
      <c r="X26" s="19"/>
      <c r="Y26" s="19"/>
      <c r="Z26" s="19"/>
      <c r="AA26" s="19"/>
      <c r="AB26" s="19"/>
      <c r="AC26" s="19"/>
      <c r="AD26" s="19"/>
      <c r="AE26" s="19"/>
      <c r="AF26" s="19"/>
    </row>
    <row r="27" spans="1:32" s="44" customFormat="1" ht="18" customHeight="1">
      <c r="A27" s="41"/>
      <c r="B27" s="367" t="s">
        <v>34</v>
      </c>
      <c r="C27" s="1003"/>
      <c r="D27" s="1003"/>
      <c r="E27" s="1003"/>
      <c r="F27" s="1003"/>
      <c r="G27" s="399" t="s">
        <v>19</v>
      </c>
      <c r="H27" s="399"/>
      <c r="I27" s="399">
        <v>109</v>
      </c>
      <c r="J27" s="399">
        <v>86</v>
      </c>
      <c r="K27" s="830">
        <v>41</v>
      </c>
      <c r="L27" s="830">
        <v>12</v>
      </c>
      <c r="M27" s="926">
        <v>14.909000000000001</v>
      </c>
      <c r="N27" s="42"/>
      <c r="O27" s="43"/>
      <c r="P27" s="42"/>
      <c r="Q27" s="42"/>
      <c r="R27" s="42"/>
      <c r="S27" s="42"/>
      <c r="T27" s="42"/>
      <c r="U27" s="42"/>
      <c r="V27" s="42"/>
      <c r="W27" s="42"/>
      <c r="X27" s="42"/>
      <c r="Y27" s="42"/>
      <c r="Z27" s="42"/>
      <c r="AA27" s="42"/>
      <c r="AB27" s="42"/>
      <c r="AC27" s="42"/>
      <c r="AD27" s="42"/>
      <c r="AE27" s="42"/>
      <c r="AF27" s="42"/>
    </row>
    <row r="28" spans="1:32" s="44" customFormat="1" ht="18" customHeight="1">
      <c r="A28" s="41"/>
      <c r="B28" s="367" t="s">
        <v>35</v>
      </c>
      <c r="C28" s="1003"/>
      <c r="D28" s="1003"/>
      <c r="E28" s="1003"/>
      <c r="F28" s="1003"/>
      <c r="G28" s="399" t="s">
        <v>19</v>
      </c>
      <c r="H28" s="399"/>
      <c r="I28" s="399">
        <v>0</v>
      </c>
      <c r="J28" s="399">
        <v>0</v>
      </c>
      <c r="K28" s="830">
        <v>0</v>
      </c>
      <c r="L28" s="830">
        <v>0</v>
      </c>
      <c r="M28" s="1004">
        <v>0</v>
      </c>
      <c r="N28" s="42"/>
      <c r="O28" s="43"/>
      <c r="P28" s="42"/>
      <c r="Q28" s="42"/>
      <c r="R28" s="42"/>
      <c r="S28" s="42"/>
      <c r="T28" s="42"/>
      <c r="U28" s="42"/>
      <c r="V28" s="42"/>
      <c r="W28" s="42"/>
      <c r="X28" s="42"/>
      <c r="Y28" s="42"/>
      <c r="Z28" s="42"/>
      <c r="AA28" s="42"/>
      <c r="AB28" s="42"/>
      <c r="AC28" s="42"/>
      <c r="AD28" s="42"/>
      <c r="AE28" s="42"/>
      <c r="AF28" s="42"/>
    </row>
    <row r="29" spans="1:32" s="44" customFormat="1" ht="18" customHeight="1">
      <c r="A29" s="41"/>
      <c r="B29" s="719" t="s">
        <v>36</v>
      </c>
      <c r="C29" s="925"/>
      <c r="D29" s="925"/>
      <c r="E29" s="925"/>
      <c r="F29" s="925"/>
      <c r="G29" s="502" t="s">
        <v>19</v>
      </c>
      <c r="H29" s="502"/>
      <c r="I29" s="502">
        <v>109</v>
      </c>
      <c r="J29" s="502">
        <v>86</v>
      </c>
      <c r="K29" s="518">
        <f>40.659</f>
        <v>40.658999999999999</v>
      </c>
      <c r="L29" s="518">
        <v>12</v>
      </c>
      <c r="M29" s="937">
        <f>M27+M28</f>
        <v>14.909000000000001</v>
      </c>
      <c r="N29" s="42"/>
      <c r="O29" s="43"/>
      <c r="P29" s="42"/>
      <c r="Q29" s="42"/>
      <c r="R29" s="42"/>
      <c r="S29" s="42"/>
      <c r="T29" s="42"/>
      <c r="U29" s="42"/>
      <c r="V29" s="42"/>
      <c r="W29" s="42"/>
      <c r="X29" s="42"/>
      <c r="Y29" s="42"/>
      <c r="Z29" s="42"/>
      <c r="AA29" s="42"/>
      <c r="AB29" s="42"/>
      <c r="AC29" s="42"/>
      <c r="AD29" s="42"/>
      <c r="AE29" s="42"/>
      <c r="AF29" s="42"/>
    </row>
    <row r="30" spans="1:32" ht="18" customHeight="1">
      <c r="A30" s="21"/>
      <c r="B30" s="719" t="s">
        <v>37</v>
      </c>
      <c r="C30" s="925"/>
      <c r="D30" s="925"/>
      <c r="E30" s="925"/>
      <c r="F30" s="925"/>
      <c r="G30" s="502" t="s">
        <v>19</v>
      </c>
      <c r="H30" s="502"/>
      <c r="I30" s="502">
        <v>101</v>
      </c>
      <c r="J30" s="502">
        <v>114</v>
      </c>
      <c r="K30" s="518">
        <f>90.403</f>
        <v>90.403000000000006</v>
      </c>
      <c r="L30" s="518">
        <v>87</v>
      </c>
      <c r="M30" s="937">
        <f>83.049+1.684</f>
        <v>84.733000000000004</v>
      </c>
      <c r="N30" s="19"/>
      <c r="O30" s="19"/>
      <c r="P30" s="19"/>
      <c r="Q30" s="19"/>
      <c r="R30" s="19"/>
      <c r="S30" s="19"/>
      <c r="T30" s="19"/>
      <c r="U30" s="19"/>
      <c r="V30" s="19"/>
      <c r="W30" s="19"/>
      <c r="X30" s="19"/>
      <c r="Y30" s="19"/>
      <c r="Z30" s="19"/>
      <c r="AA30" s="19"/>
      <c r="AB30" s="19"/>
      <c r="AC30" s="19"/>
      <c r="AD30" s="19"/>
      <c r="AE30" s="19"/>
      <c r="AF30" s="19"/>
    </row>
    <row r="31" spans="1:32" ht="18" customHeight="1">
      <c r="A31" s="21"/>
      <c r="B31" s="719" t="s">
        <v>38</v>
      </c>
      <c r="C31" s="925"/>
      <c r="D31" s="925"/>
      <c r="E31" s="925"/>
      <c r="F31" s="925"/>
      <c r="G31" s="502" t="s">
        <v>19</v>
      </c>
      <c r="H31" s="502"/>
      <c r="I31" s="518">
        <v>57</v>
      </c>
      <c r="J31" s="518">
        <v>65</v>
      </c>
      <c r="K31" s="518">
        <f>133.68</f>
        <v>133.68</v>
      </c>
      <c r="L31" s="518">
        <v>97</v>
      </c>
      <c r="M31" s="937">
        <v>78.626000000000005</v>
      </c>
      <c r="N31" s="19"/>
      <c r="O31" s="19"/>
      <c r="P31" s="19"/>
      <c r="Q31" s="19"/>
      <c r="R31" s="19"/>
      <c r="S31" s="19"/>
      <c r="T31" s="19"/>
      <c r="U31" s="19"/>
      <c r="V31" s="19"/>
      <c r="W31" s="19"/>
      <c r="X31" s="19"/>
      <c r="Y31" s="19"/>
      <c r="Z31" s="19"/>
      <c r="AA31" s="19"/>
      <c r="AB31" s="19"/>
      <c r="AC31" s="19"/>
      <c r="AD31" s="19"/>
      <c r="AE31" s="19"/>
      <c r="AF31" s="19"/>
    </row>
    <row r="32" spans="1:32" ht="18" customHeight="1">
      <c r="A32" s="21"/>
      <c r="B32" s="25" t="s">
        <v>39</v>
      </c>
      <c r="C32" s="26"/>
      <c r="D32" s="26"/>
      <c r="E32" s="26"/>
      <c r="F32" s="26"/>
      <c r="G32" s="28" t="s">
        <v>19</v>
      </c>
      <c r="H32" s="28"/>
      <c r="I32" s="38">
        <v>25</v>
      </c>
      <c r="J32" s="38">
        <v>25</v>
      </c>
      <c r="K32" s="38">
        <f>10.53</f>
        <v>10.53</v>
      </c>
      <c r="L32" s="38">
        <v>7</v>
      </c>
      <c r="M32" s="933">
        <v>7.577</v>
      </c>
      <c r="N32" s="19"/>
      <c r="O32" s="19"/>
      <c r="P32" s="19"/>
      <c r="Q32" s="19"/>
      <c r="R32" s="19"/>
      <c r="S32" s="19"/>
      <c r="T32" s="19"/>
      <c r="U32" s="19"/>
      <c r="V32" s="19"/>
      <c r="W32" s="19"/>
      <c r="X32" s="19"/>
      <c r="Y32" s="19"/>
      <c r="Z32" s="19"/>
      <c r="AA32" s="19"/>
      <c r="AB32" s="19"/>
      <c r="AC32" s="19"/>
      <c r="AD32" s="19"/>
      <c r="AE32" s="19"/>
      <c r="AF32" s="19"/>
    </row>
    <row r="33" spans="1:32" ht="18" customHeight="1">
      <c r="A33" s="21"/>
      <c r="N33" s="19"/>
      <c r="O33" s="43"/>
      <c r="P33" s="19"/>
      <c r="Q33" s="19"/>
      <c r="R33" s="19"/>
      <c r="S33" s="19"/>
      <c r="T33" s="19"/>
      <c r="U33" s="19"/>
      <c r="V33" s="19"/>
      <c r="W33" s="19"/>
      <c r="X33" s="19"/>
      <c r="Y33" s="19"/>
      <c r="Z33" s="19"/>
      <c r="AA33" s="19"/>
      <c r="AB33" s="19"/>
      <c r="AC33" s="19"/>
      <c r="AD33" s="19"/>
      <c r="AE33" s="19"/>
      <c r="AF33" s="19"/>
    </row>
    <row r="34" spans="1:32" ht="18" customHeight="1">
      <c r="A34" s="21"/>
      <c r="B34" s="367" t="s">
        <v>40</v>
      </c>
      <c r="C34" s="866"/>
      <c r="D34" s="866"/>
      <c r="E34" s="866"/>
      <c r="F34" s="866"/>
      <c r="G34" s="399" t="s">
        <v>41</v>
      </c>
      <c r="H34" s="399"/>
      <c r="I34" s="399">
        <v>13</v>
      </c>
      <c r="J34" s="399">
        <v>16</v>
      </c>
      <c r="K34" s="830">
        <v>39.528782</v>
      </c>
      <c r="L34" s="830">
        <v>25.451937999999998</v>
      </c>
      <c r="M34" s="830">
        <v>24</v>
      </c>
      <c r="N34" s="19"/>
      <c r="O34" s="19"/>
      <c r="P34" s="19"/>
      <c r="Q34" s="19"/>
      <c r="R34" s="19"/>
      <c r="S34" s="19"/>
      <c r="T34" s="19"/>
      <c r="U34" s="19"/>
      <c r="V34" s="19"/>
      <c r="W34" s="19"/>
      <c r="X34" s="19"/>
      <c r="Y34" s="19"/>
      <c r="Z34" s="19"/>
      <c r="AA34" s="19"/>
      <c r="AB34" s="19"/>
      <c r="AC34" s="19"/>
      <c r="AD34" s="19"/>
      <c r="AE34" s="19"/>
      <c r="AF34" s="19"/>
    </row>
    <row r="35" spans="1:32" ht="18" customHeight="1">
      <c r="A35" s="21"/>
      <c r="B35" s="367"/>
      <c r="C35" s="866"/>
      <c r="D35" s="866"/>
      <c r="E35" s="866"/>
      <c r="F35" s="866"/>
      <c r="G35" s="399"/>
      <c r="H35" s="399"/>
      <c r="I35" s="399"/>
      <c r="J35" s="399"/>
      <c r="K35" s="830"/>
      <c r="L35" s="830"/>
      <c r="M35" s="830"/>
      <c r="N35" s="19"/>
      <c r="O35" s="19"/>
      <c r="P35" s="19"/>
      <c r="Q35" s="19"/>
      <c r="R35" s="19"/>
      <c r="S35" s="19"/>
      <c r="T35" s="19"/>
      <c r="U35" s="19"/>
      <c r="V35" s="19"/>
      <c r="W35" s="19"/>
      <c r="X35" s="19"/>
      <c r="Y35" s="19"/>
      <c r="Z35" s="19"/>
      <c r="AA35" s="19"/>
      <c r="AB35" s="19"/>
      <c r="AC35" s="19"/>
      <c r="AD35" s="19"/>
      <c r="AE35" s="19"/>
      <c r="AF35" s="19"/>
    </row>
    <row r="36" spans="1:32" ht="18" customHeight="1">
      <c r="A36" s="1035"/>
      <c r="B36" s="552" t="s">
        <v>42</v>
      </c>
      <c r="C36" s="552"/>
      <c r="D36" s="552"/>
      <c r="E36" s="552"/>
      <c r="F36" s="552"/>
      <c r="G36" s="555"/>
      <c r="H36" s="555"/>
      <c r="I36" s="555"/>
      <c r="J36" s="555"/>
      <c r="K36" s="555"/>
      <c r="L36" s="555"/>
      <c r="M36" s="555"/>
      <c r="N36" s="19"/>
      <c r="O36" s="19"/>
      <c r="P36" s="19"/>
      <c r="Q36" s="19"/>
      <c r="R36" s="19"/>
      <c r="S36" s="19"/>
      <c r="T36" s="19"/>
      <c r="U36" s="19"/>
      <c r="V36" s="19"/>
      <c r="W36" s="19"/>
      <c r="X36" s="19"/>
      <c r="Y36" s="19"/>
      <c r="Z36" s="19"/>
      <c r="AA36" s="19"/>
      <c r="AB36" s="19"/>
      <c r="AC36" s="19"/>
      <c r="AD36" s="19"/>
      <c r="AE36" s="19"/>
      <c r="AF36" s="19"/>
    </row>
    <row r="37" spans="1:32" ht="18" customHeight="1">
      <c r="A37" s="1036"/>
      <c r="B37" s="367" t="s">
        <v>34</v>
      </c>
      <c r="C37" s="1003"/>
      <c r="D37" s="1003"/>
      <c r="E37" s="1003"/>
      <c r="F37" s="1003"/>
      <c r="G37" s="399" t="s">
        <v>25</v>
      </c>
      <c r="H37" s="399"/>
      <c r="I37" s="399">
        <v>7.3</v>
      </c>
      <c r="J37" s="399">
        <v>4.4000000000000004</v>
      </c>
      <c r="K37" s="399">
        <v>2.1</v>
      </c>
      <c r="L37" s="399">
        <v>0.5</v>
      </c>
      <c r="M37" s="1005">
        <f>M27/(Producción!$M$5/1000)</f>
        <v>0.52248435965098117</v>
      </c>
      <c r="N37" s="19"/>
      <c r="O37" s="19"/>
      <c r="P37" s="19"/>
      <c r="Q37" s="19"/>
      <c r="R37" s="19"/>
      <c r="S37" s="19"/>
      <c r="T37" s="19"/>
      <c r="U37" s="19"/>
      <c r="V37" s="19"/>
      <c r="W37" s="19"/>
      <c r="X37" s="19"/>
      <c r="Y37" s="19"/>
      <c r="Z37" s="19"/>
      <c r="AA37" s="19"/>
      <c r="AB37" s="19"/>
      <c r="AC37" s="19"/>
      <c r="AD37" s="19"/>
      <c r="AE37" s="19"/>
      <c r="AF37" s="19"/>
    </row>
    <row r="38" spans="1:32" s="44" customFormat="1" ht="18" customHeight="1">
      <c r="A38" s="1036"/>
      <c r="B38" s="367" t="s">
        <v>35</v>
      </c>
      <c r="C38" s="1003"/>
      <c r="D38" s="1003"/>
      <c r="E38" s="1003"/>
      <c r="F38" s="1003"/>
      <c r="G38" s="399" t="s">
        <v>25</v>
      </c>
      <c r="H38" s="399"/>
      <c r="I38" s="399">
        <v>0</v>
      </c>
      <c r="J38" s="399">
        <v>0</v>
      </c>
      <c r="K38" s="830">
        <v>0</v>
      </c>
      <c r="L38" s="830">
        <v>0</v>
      </c>
      <c r="M38" s="1006">
        <v>0</v>
      </c>
      <c r="N38" s="42"/>
      <c r="O38" s="43"/>
      <c r="P38" s="42"/>
      <c r="Q38" s="42"/>
      <c r="R38" s="42"/>
      <c r="S38" s="42"/>
      <c r="T38" s="42"/>
      <c r="U38" s="42"/>
      <c r="V38" s="42"/>
      <c r="W38" s="42"/>
      <c r="X38" s="42"/>
      <c r="Y38" s="42"/>
      <c r="Z38" s="42"/>
      <c r="AA38" s="42"/>
      <c r="AB38" s="42"/>
      <c r="AC38" s="42"/>
      <c r="AD38" s="42"/>
      <c r="AE38" s="42"/>
      <c r="AF38" s="42"/>
    </row>
    <row r="39" spans="1:32" s="44" customFormat="1" ht="18" customHeight="1">
      <c r="A39" s="1036"/>
      <c r="B39" s="367" t="s">
        <v>36</v>
      </c>
      <c r="C39" s="925"/>
      <c r="D39" s="925"/>
      <c r="E39" s="925"/>
      <c r="F39" s="925"/>
      <c r="G39" s="502" t="s">
        <v>25</v>
      </c>
      <c r="H39" s="502"/>
      <c r="I39" s="1007">
        <v>7.30521531384914</v>
      </c>
      <c r="J39" s="1007">
        <v>4.3728543776441802</v>
      </c>
      <c r="K39" s="1007">
        <v>2.0639086294416242</v>
      </c>
      <c r="L39" s="1007">
        <v>0.47619047619047622</v>
      </c>
      <c r="M39" s="935">
        <f>M29/(Producción!$M$5/1000)</f>
        <v>0.52248435965098117</v>
      </c>
      <c r="N39" s="42"/>
      <c r="O39" s="43"/>
      <c r="P39" s="42"/>
      <c r="Q39" s="42"/>
      <c r="R39" s="42"/>
      <c r="S39" s="42"/>
      <c r="T39" s="42"/>
      <c r="U39" s="42"/>
      <c r="V39" s="42"/>
      <c r="W39" s="42"/>
      <c r="X39" s="42"/>
      <c r="Y39" s="42"/>
      <c r="Z39" s="42"/>
      <c r="AA39" s="42"/>
      <c r="AB39" s="42"/>
      <c r="AC39" s="42"/>
      <c r="AD39" s="42"/>
      <c r="AE39" s="42"/>
      <c r="AF39" s="42"/>
    </row>
    <row r="40" spans="1:32" s="44" customFormat="1" ht="18" customHeight="1">
      <c r="A40" s="1036"/>
      <c r="B40" s="719" t="s">
        <v>43</v>
      </c>
      <c r="C40" s="925"/>
      <c r="D40" s="925"/>
      <c r="E40" s="925"/>
      <c r="F40" s="925"/>
      <c r="G40" s="502" t="s">
        <v>25</v>
      </c>
      <c r="H40" s="502"/>
      <c r="I40" s="1007">
        <v>6.7690527220070003</v>
      </c>
      <c r="J40" s="1007">
        <v>5.7965744075748402</v>
      </c>
      <c r="K40" s="1007">
        <v>4.588984771573605</v>
      </c>
      <c r="L40" s="1007">
        <v>3.4523809523809526</v>
      </c>
      <c r="M40" s="935">
        <f>M30/(Producción!$M$5/1000)</f>
        <v>2.9694592022474064</v>
      </c>
      <c r="N40" s="945"/>
      <c r="O40" s="43"/>
      <c r="P40" s="42"/>
      <c r="Q40" s="42"/>
      <c r="R40" s="42"/>
      <c r="S40" s="42"/>
      <c r="T40" s="42"/>
      <c r="U40" s="42"/>
      <c r="V40" s="42"/>
      <c r="W40" s="42"/>
      <c r="X40" s="42"/>
      <c r="Y40" s="42"/>
      <c r="Z40" s="42"/>
      <c r="AA40" s="42"/>
      <c r="AB40" s="42"/>
      <c r="AC40" s="42"/>
      <c r="AD40" s="42"/>
      <c r="AE40" s="42"/>
      <c r="AF40" s="42"/>
    </row>
    <row r="41" spans="1:32" ht="18" customHeight="1">
      <c r="A41" s="1036"/>
      <c r="B41" s="719" t="s">
        <v>38</v>
      </c>
      <c r="C41" s="925"/>
      <c r="D41" s="925"/>
      <c r="E41" s="925"/>
      <c r="F41" s="925"/>
      <c r="G41" s="502" t="s">
        <v>25</v>
      </c>
      <c r="H41" s="502"/>
      <c r="I41" s="1007">
        <v>3.82015846687524</v>
      </c>
      <c r="J41" s="1007">
        <v>3.3050643551961798</v>
      </c>
      <c r="K41" s="1007">
        <v>6.785786802030457</v>
      </c>
      <c r="L41" s="1007">
        <v>3.8492063492063493</v>
      </c>
      <c r="M41" s="935">
        <f>M31/(Producción!$M$5/1000)</f>
        <v>2.7554400202507239</v>
      </c>
      <c r="N41" s="19"/>
      <c r="O41" s="19"/>
      <c r="P41" s="19"/>
      <c r="Q41" s="19"/>
      <c r="R41" s="19"/>
      <c r="S41" s="19"/>
      <c r="T41" s="19"/>
      <c r="U41" s="19"/>
      <c r="V41" s="19"/>
      <c r="W41" s="19"/>
      <c r="X41" s="19"/>
      <c r="Y41" s="19"/>
      <c r="Z41" s="19"/>
      <c r="AA41" s="19"/>
      <c r="AB41" s="19"/>
      <c r="AC41" s="19"/>
      <c r="AD41" s="19"/>
      <c r="AE41" s="19"/>
      <c r="AF41" s="19"/>
    </row>
    <row r="42" spans="1:32" ht="18" customHeight="1">
      <c r="A42" s="21"/>
      <c r="B42" s="25" t="s">
        <v>39</v>
      </c>
      <c r="C42" s="26"/>
      <c r="D42" s="26"/>
      <c r="E42" s="26"/>
      <c r="F42" s="26"/>
      <c r="G42" s="28" t="s">
        <v>25</v>
      </c>
      <c r="H42" s="28"/>
      <c r="I42" s="511">
        <v>1.67550809950668</v>
      </c>
      <c r="J42" s="511">
        <v>1.27117859815238</v>
      </c>
      <c r="K42" s="511">
        <v>0.53451776649746197</v>
      </c>
      <c r="L42" s="511">
        <v>0.27777777777777779</v>
      </c>
      <c r="M42" s="521">
        <f>M32/(Producción!$M$5/1000)</f>
        <v>0.26553517962810946</v>
      </c>
      <c r="N42" s="19"/>
      <c r="O42" s="19"/>
      <c r="P42" s="19"/>
      <c r="Q42" s="19"/>
      <c r="R42" s="19"/>
      <c r="S42" s="19"/>
      <c r="T42" s="19"/>
      <c r="U42" s="19"/>
      <c r="V42" s="19"/>
      <c r="W42" s="19"/>
      <c r="X42" s="19"/>
      <c r="Y42" s="19"/>
      <c r="Z42" s="19"/>
      <c r="AA42" s="19"/>
      <c r="AB42" s="19"/>
      <c r="AC42" s="19"/>
      <c r="AD42" s="19"/>
      <c r="AE42" s="19"/>
      <c r="AF42" s="19"/>
    </row>
    <row r="43" spans="1:32" ht="18" customHeight="1">
      <c r="A43" s="21"/>
      <c r="B43" s="196"/>
      <c r="C43" s="393"/>
      <c r="D43" s="393"/>
      <c r="E43" s="393"/>
      <c r="F43" s="393"/>
      <c r="G43" s="394"/>
      <c r="H43" s="394"/>
      <c r="I43" s="250"/>
      <c r="J43" s="250"/>
      <c r="K43" s="250"/>
      <c r="L43" s="250"/>
      <c r="M43" s="21"/>
      <c r="N43" s="19"/>
      <c r="O43" s="19"/>
      <c r="P43" s="19"/>
      <c r="Q43" s="19"/>
      <c r="R43" s="19"/>
      <c r="S43" s="19"/>
      <c r="T43" s="19"/>
      <c r="U43" s="19"/>
      <c r="V43" s="19"/>
      <c r="W43" s="19"/>
      <c r="X43" s="19"/>
      <c r="Y43" s="19"/>
      <c r="Z43" s="19"/>
      <c r="AA43" s="19"/>
      <c r="AB43" s="19"/>
      <c r="AC43" s="19"/>
      <c r="AD43" s="19"/>
      <c r="AE43" s="19"/>
      <c r="AF43" s="19"/>
    </row>
    <row r="44" spans="1:32" ht="18" customHeight="1">
      <c r="A44" s="21"/>
      <c r="B44" s="552" t="s">
        <v>44</v>
      </c>
      <c r="C44" s="552"/>
      <c r="D44" s="552"/>
      <c r="E44" s="552"/>
      <c r="F44" s="552"/>
      <c r="G44" s="555"/>
      <c r="H44" s="555"/>
      <c r="I44" s="555"/>
      <c r="J44" s="555"/>
      <c r="K44" s="555"/>
      <c r="L44" s="555"/>
      <c r="M44" s="555"/>
      <c r="N44" s="19"/>
      <c r="O44" s="19"/>
      <c r="P44" s="19"/>
      <c r="Q44" s="19"/>
      <c r="R44" s="19"/>
      <c r="S44" s="19"/>
      <c r="T44" s="19"/>
      <c r="U44" s="19"/>
      <c r="V44" s="19"/>
      <c r="W44" s="19"/>
      <c r="X44" s="19"/>
      <c r="Y44" s="19"/>
      <c r="Z44" s="19"/>
      <c r="AA44" s="19"/>
      <c r="AB44" s="19"/>
      <c r="AC44" s="19"/>
      <c r="AD44" s="19"/>
      <c r="AE44" s="19"/>
      <c r="AF44" s="19"/>
    </row>
    <row r="45" spans="1:32" s="44" customFormat="1" ht="18" customHeight="1">
      <c r="A45" s="41"/>
      <c r="B45" s="45" t="s">
        <v>45</v>
      </c>
      <c r="C45" s="46"/>
      <c r="D45" s="46"/>
      <c r="E45" s="46"/>
      <c r="F45" s="46"/>
      <c r="G45" s="70" t="s">
        <v>46</v>
      </c>
      <c r="H45" s="70"/>
      <c r="I45" s="70">
        <v>150</v>
      </c>
      <c r="J45" s="70">
        <v>170</v>
      </c>
      <c r="K45" s="74">
        <v>213.23099999999999</v>
      </c>
      <c r="L45" s="74">
        <v>176.53619</v>
      </c>
      <c r="M45" s="74">
        <v>155.72767999999999</v>
      </c>
      <c r="N45" s="42"/>
      <c r="O45" s="42"/>
      <c r="P45" s="42"/>
      <c r="Q45" s="42"/>
      <c r="R45" s="42"/>
      <c r="S45" s="42"/>
      <c r="T45" s="42"/>
      <c r="U45" s="42"/>
      <c r="V45" s="42"/>
      <c r="W45" s="42"/>
      <c r="X45" s="42"/>
      <c r="Y45" s="42"/>
      <c r="Z45" s="42"/>
      <c r="AA45" s="42"/>
      <c r="AB45" s="42"/>
      <c r="AC45" s="42"/>
      <c r="AD45" s="42"/>
      <c r="AE45" s="42"/>
      <c r="AF45" s="42"/>
    </row>
    <row r="46" spans="1:32" s="44" customFormat="1" ht="18" customHeight="1">
      <c r="A46" s="41"/>
      <c r="B46" s="45" t="s">
        <v>47</v>
      </c>
      <c r="C46" s="46"/>
      <c r="D46" s="46"/>
      <c r="E46" s="46"/>
      <c r="F46" s="46"/>
      <c r="G46" s="70" t="s">
        <v>46</v>
      </c>
      <c r="H46" s="70"/>
      <c r="I46" s="74">
        <f>5.667*25</f>
        <v>141.67499999999998</v>
      </c>
      <c r="J46" s="74">
        <f>4.72673915230299*25</f>
        <v>118.16847880757476</v>
      </c>
      <c r="K46" s="74">
        <f>2.56694*25</f>
        <v>64.173500000000004</v>
      </c>
      <c r="L46" s="74">
        <f>1.04396*25</f>
        <v>26.099</v>
      </c>
      <c r="M46" s="74">
        <f>1.18331*25</f>
        <v>29.582750000000001</v>
      </c>
      <c r="N46" s="42"/>
      <c r="O46" s="42"/>
      <c r="P46" s="42"/>
      <c r="Q46" s="42"/>
      <c r="R46" s="42"/>
      <c r="S46" s="42"/>
      <c r="T46" s="42"/>
      <c r="U46" s="42"/>
      <c r="V46" s="42"/>
      <c r="W46" s="42"/>
      <c r="X46" s="42"/>
      <c r="Y46" s="42"/>
      <c r="Z46" s="42"/>
      <c r="AA46" s="42"/>
      <c r="AB46" s="42"/>
      <c r="AC46" s="42"/>
      <c r="AD46" s="42"/>
      <c r="AE46" s="42"/>
      <c r="AF46" s="42"/>
    </row>
    <row r="47" spans="1:32" s="44" customFormat="1" ht="18" customHeight="1">
      <c r="A47" s="41"/>
      <c r="B47" s="45" t="s">
        <v>48</v>
      </c>
      <c r="C47" s="46"/>
      <c r="D47" s="46"/>
      <c r="E47" s="46"/>
      <c r="F47" s="46"/>
      <c r="G47" s="70" t="s">
        <v>46</v>
      </c>
      <c r="H47" s="70"/>
      <c r="I47" s="74">
        <f>0.00211962703474387*298</f>
        <v>0.63164885635367318</v>
      </c>
      <c r="J47" s="74">
        <f>0.003*298</f>
        <v>0.89400000000000002</v>
      </c>
      <c r="K47" s="74">
        <f>0.00202*298</f>
        <v>0.60196000000000005</v>
      </c>
      <c r="L47" s="74">
        <f>0.0018006*298</f>
        <v>0.53657880000000002</v>
      </c>
      <c r="M47" s="74">
        <f>0.001791*298</f>
        <v>0.53371800000000003</v>
      </c>
      <c r="N47" s="42"/>
      <c r="O47" s="42"/>
      <c r="P47" s="42"/>
      <c r="Q47" s="42"/>
      <c r="R47" s="42"/>
      <c r="S47" s="42"/>
      <c r="T47" s="42"/>
      <c r="U47" s="42"/>
      <c r="V47" s="42"/>
      <c r="W47" s="42"/>
      <c r="X47" s="42"/>
      <c r="Y47" s="42"/>
      <c r="Z47" s="42"/>
      <c r="AA47" s="42"/>
      <c r="AB47" s="42"/>
      <c r="AC47" s="42"/>
      <c r="AD47" s="42"/>
      <c r="AE47" s="42"/>
      <c r="AF47" s="42"/>
    </row>
    <row r="48" spans="1:32" s="44" customFormat="1" ht="18" customHeight="1">
      <c r="A48" s="41"/>
      <c r="B48" s="48"/>
      <c r="C48" s="541"/>
      <c r="D48" s="541"/>
      <c r="E48" s="541"/>
      <c r="F48" s="541"/>
      <c r="G48" s="542"/>
      <c r="H48" s="542"/>
      <c r="I48" s="542"/>
      <c r="J48" s="542"/>
      <c r="K48" s="543"/>
      <c r="L48" s="543"/>
      <c r="M48" s="543"/>
      <c r="N48" s="54"/>
      <c r="O48" s="544"/>
      <c r="P48" s="42"/>
      <c r="Q48" s="42"/>
      <c r="R48" s="42"/>
      <c r="S48" s="42"/>
      <c r="T48" s="42"/>
      <c r="U48" s="42"/>
      <c r="V48" s="42"/>
      <c r="W48" s="42"/>
      <c r="X48" s="42"/>
      <c r="Y48" s="42"/>
      <c r="Z48" s="42"/>
      <c r="AA48" s="42"/>
      <c r="AB48" s="42"/>
      <c r="AC48" s="42"/>
      <c r="AD48" s="42"/>
      <c r="AE48" s="42"/>
      <c r="AF48" s="42"/>
    </row>
    <row r="49" spans="1:32" s="44" customFormat="1" ht="18" customHeight="1">
      <c r="A49" s="41"/>
      <c r="B49" s="552" t="s">
        <v>49</v>
      </c>
      <c r="C49" s="560"/>
      <c r="D49" s="560"/>
      <c r="E49" s="560"/>
      <c r="F49" s="560"/>
      <c r="G49" s="561"/>
      <c r="H49" s="561"/>
      <c r="I49" s="561"/>
      <c r="J49" s="561"/>
      <c r="K49" s="562"/>
      <c r="L49" s="562"/>
      <c r="M49" s="562"/>
      <c r="N49" s="54"/>
      <c r="O49" s="544"/>
      <c r="P49" s="42"/>
      <c r="Q49" s="42"/>
      <c r="R49" s="42"/>
      <c r="S49" s="42"/>
      <c r="T49" s="42"/>
      <c r="U49" s="42"/>
      <c r="V49" s="42"/>
      <c r="W49" s="42"/>
      <c r="X49" s="42"/>
      <c r="Y49" s="42"/>
      <c r="Z49" s="42"/>
      <c r="AA49" s="42"/>
      <c r="AB49" s="42"/>
      <c r="AC49" s="42"/>
      <c r="AD49" s="42"/>
      <c r="AE49" s="42"/>
      <c r="AF49" s="42"/>
    </row>
    <row r="50" spans="1:32" s="44" customFormat="1" ht="18" customHeight="1">
      <c r="A50" s="41"/>
      <c r="B50" s="47" t="s">
        <v>50</v>
      </c>
      <c r="C50" s="46"/>
      <c r="D50" s="46"/>
      <c r="E50" s="46"/>
      <c r="F50" s="46"/>
      <c r="G50" s="70" t="s">
        <v>51</v>
      </c>
      <c r="H50" s="70"/>
      <c r="I50" s="839">
        <f>(I46/I6)*100</f>
        <v>48.518835616438352</v>
      </c>
      <c r="J50" s="839">
        <f>(J46/J6)*100</f>
        <v>40.888746992240399</v>
      </c>
      <c r="K50" s="839">
        <f>(K46/K6)*100</f>
        <v>23.083245506440438</v>
      </c>
      <c r="L50" s="839">
        <f>(L46/L6)*100</f>
        <v>12.856650246305417</v>
      </c>
      <c r="M50" s="839">
        <f>(M46/M6)*100</f>
        <v>15.917969275471494</v>
      </c>
      <c r="N50" s="54"/>
      <c r="O50" s="544"/>
      <c r="P50" s="42"/>
      <c r="Q50" s="42"/>
      <c r="R50" s="42"/>
      <c r="S50" s="42"/>
      <c r="T50" s="42"/>
      <c r="U50" s="42"/>
      <c r="V50" s="42"/>
      <c r="W50" s="42"/>
      <c r="X50" s="42"/>
      <c r="Y50" s="42"/>
      <c r="Z50" s="42"/>
      <c r="AA50" s="42"/>
      <c r="AB50" s="42"/>
      <c r="AC50" s="42"/>
      <c r="AD50" s="42"/>
      <c r="AE50" s="42"/>
      <c r="AF50" s="42"/>
    </row>
    <row r="51" spans="1:32" s="44" customFormat="1" ht="18" customHeight="1">
      <c r="A51" s="41"/>
      <c r="B51" s="47" t="s">
        <v>52</v>
      </c>
      <c r="C51" s="46"/>
      <c r="D51" s="46"/>
      <c r="E51" s="46"/>
      <c r="F51" s="46"/>
      <c r="G51" s="70" t="s">
        <v>53</v>
      </c>
      <c r="H51" s="70"/>
      <c r="I51" s="545">
        <f>5.667/14.9</f>
        <v>0.38033557046979866</v>
      </c>
      <c r="J51" s="545">
        <f>4.72673915230299/19.7</f>
        <v>0.23993599757883199</v>
      </c>
      <c r="K51" s="545">
        <f>2.56694/19.7</f>
        <v>0.1303015228426396</v>
      </c>
      <c r="L51" s="545">
        <f>1.04396/25.2</f>
        <v>4.1426984126984132E-2</v>
      </c>
      <c r="M51" s="545">
        <f>1.18331/(Producción!$M$5/1000)</f>
        <v>4.1468976297444664E-2</v>
      </c>
      <c r="N51" s="54"/>
      <c r="O51" s="544"/>
      <c r="P51" s="42"/>
      <c r="Q51" s="42"/>
      <c r="R51" s="42"/>
      <c r="S51" s="42"/>
      <c r="T51" s="42"/>
      <c r="U51" s="42"/>
      <c r="V51" s="42"/>
      <c r="W51" s="42"/>
      <c r="X51" s="42"/>
      <c r="Y51" s="42"/>
      <c r="Z51" s="42"/>
      <c r="AA51" s="42"/>
      <c r="AB51" s="42"/>
      <c r="AC51" s="42"/>
      <c r="AD51" s="42"/>
      <c r="AE51" s="42"/>
      <c r="AF51" s="42"/>
    </row>
    <row r="52" spans="1:32" s="44" customFormat="1" ht="18" customHeight="1">
      <c r="A52" s="41"/>
      <c r="B52" s="48"/>
      <c r="C52" s="541"/>
      <c r="D52" s="541"/>
      <c r="E52" s="541"/>
      <c r="F52" s="541"/>
      <c r="G52" s="542"/>
      <c r="H52" s="542"/>
      <c r="I52" s="542"/>
      <c r="J52" s="542"/>
      <c r="K52" s="543"/>
      <c r="L52" s="543"/>
      <c r="M52" s="543"/>
      <c r="N52" s="54"/>
      <c r="O52" s="544"/>
      <c r="P52" s="42"/>
      <c r="Q52" s="42"/>
      <c r="R52" s="42"/>
      <c r="S52" s="42"/>
      <c r="T52" s="42"/>
      <c r="U52" s="42"/>
      <c r="V52" s="42"/>
      <c r="W52" s="42"/>
      <c r="X52" s="42"/>
      <c r="Y52" s="42"/>
      <c r="Z52" s="42"/>
      <c r="AA52" s="42"/>
      <c r="AB52" s="42"/>
      <c r="AC52" s="42"/>
      <c r="AD52" s="42"/>
      <c r="AE52" s="42"/>
      <c r="AF52" s="42"/>
    </row>
    <row r="53" spans="1:32" ht="18" customHeight="1">
      <c r="A53" s="21"/>
      <c r="B53" s="508" t="s">
        <v>54</v>
      </c>
      <c r="C53" s="546"/>
      <c r="D53" s="546"/>
      <c r="E53" s="546"/>
      <c r="F53" s="546"/>
      <c r="G53" s="510"/>
      <c r="H53" s="510"/>
      <c r="I53" s="510"/>
      <c r="J53" s="510"/>
      <c r="K53" s="547"/>
      <c r="L53" s="547"/>
      <c r="M53" s="547"/>
      <c r="N53" s="54"/>
      <c r="O53" s="43"/>
      <c r="P53" s="42"/>
      <c r="Q53" s="19"/>
      <c r="R53" s="19"/>
      <c r="S53" s="19"/>
      <c r="T53" s="19"/>
      <c r="U53" s="19"/>
      <c r="V53" s="19"/>
      <c r="W53" s="19"/>
      <c r="X53" s="19"/>
      <c r="Y53" s="19"/>
      <c r="Z53" s="19"/>
      <c r="AA53" s="19"/>
      <c r="AB53" s="19"/>
      <c r="AC53" s="19"/>
      <c r="AD53" s="19"/>
      <c r="AE53" s="19"/>
      <c r="AF53" s="19"/>
    </row>
    <row r="54" spans="1:32" ht="18" customHeight="1">
      <c r="A54" s="21"/>
      <c r="B54" s="45"/>
      <c r="C54" s="46"/>
      <c r="D54" s="46"/>
      <c r="E54" s="46"/>
      <c r="F54" s="46"/>
      <c r="G54" s="70"/>
      <c r="H54" s="70"/>
      <c r="I54" s="70"/>
      <c r="J54" s="70"/>
      <c r="K54" s="74"/>
      <c r="L54" s="74"/>
      <c r="M54" s="74"/>
      <c r="N54" s="42"/>
      <c r="O54" s="43"/>
      <c r="P54" s="42"/>
      <c r="Q54" s="19"/>
      <c r="R54" s="19"/>
      <c r="S54" s="19"/>
      <c r="T54" s="19"/>
      <c r="U54" s="19"/>
      <c r="V54" s="19"/>
      <c r="W54" s="19"/>
      <c r="X54" s="19"/>
      <c r="Y54" s="19"/>
      <c r="Z54" s="19"/>
      <c r="AA54" s="19"/>
      <c r="AB54" s="19"/>
      <c r="AC54" s="19"/>
      <c r="AD54" s="19"/>
      <c r="AE54" s="19"/>
      <c r="AF54" s="19"/>
    </row>
    <row r="55" spans="1:32" s="53" customFormat="1" ht="18" customHeight="1">
      <c r="A55" s="49"/>
      <c r="B55" s="552" t="s">
        <v>55</v>
      </c>
      <c r="C55" s="552"/>
      <c r="D55" s="552"/>
      <c r="E55" s="552"/>
      <c r="F55" s="552"/>
      <c r="G55" s="555"/>
      <c r="H55" s="555"/>
      <c r="I55" s="555"/>
      <c r="J55" s="555"/>
      <c r="K55" s="555"/>
      <c r="L55" s="555"/>
      <c r="M55" s="555"/>
      <c r="N55" s="19"/>
      <c r="O55" s="52"/>
      <c r="P55" s="52"/>
      <c r="Q55" s="52"/>
      <c r="R55" s="52"/>
      <c r="S55" s="52"/>
      <c r="T55" s="52"/>
      <c r="U55" s="52"/>
      <c r="V55" s="52"/>
      <c r="W55" s="52"/>
      <c r="X55" s="52"/>
      <c r="Y55" s="52"/>
      <c r="Z55" s="52"/>
      <c r="AA55" s="52"/>
      <c r="AB55" s="52"/>
      <c r="AC55" s="52"/>
      <c r="AD55" s="52"/>
      <c r="AE55" s="52"/>
      <c r="AF55" s="52"/>
    </row>
    <row r="56" spans="1:32" s="53" customFormat="1" ht="18" customHeight="1">
      <c r="A56" s="49"/>
      <c r="B56" s="25" t="s">
        <v>56</v>
      </c>
      <c r="C56" s="26"/>
      <c r="D56" s="26"/>
      <c r="E56" s="26"/>
      <c r="F56" s="26"/>
      <c r="G56" s="28" t="s">
        <v>57</v>
      </c>
      <c r="H56" s="28"/>
      <c r="I56" s="28">
        <v>14</v>
      </c>
      <c r="J56" s="28">
        <v>16</v>
      </c>
      <c r="K56" s="38">
        <f>3.333</f>
        <v>3.3330000000000002</v>
      </c>
      <c r="L56" s="860" t="s">
        <v>58</v>
      </c>
      <c r="M56" s="860" t="s">
        <v>58</v>
      </c>
      <c r="N56" s="19"/>
      <c r="O56" s="544"/>
      <c r="P56" s="52"/>
      <c r="Q56" s="52"/>
      <c r="R56" s="52"/>
      <c r="S56" s="52"/>
      <c r="T56" s="52"/>
      <c r="U56" s="52"/>
      <c r="V56" s="52"/>
      <c r="W56" s="52"/>
      <c r="X56" s="52"/>
      <c r="Y56" s="52"/>
      <c r="Z56" s="52"/>
      <c r="AA56" s="52"/>
      <c r="AB56" s="52"/>
      <c r="AC56" s="52"/>
      <c r="AD56" s="52"/>
      <c r="AE56" s="52"/>
      <c r="AF56" s="52"/>
    </row>
    <row r="57" spans="1:32" s="44" customFormat="1" ht="18" customHeight="1">
      <c r="A57" s="41"/>
      <c r="B57" s="25" t="s">
        <v>59</v>
      </c>
      <c r="C57" s="26"/>
      <c r="D57" s="26"/>
      <c r="E57" s="26"/>
      <c r="F57" s="26"/>
      <c r="G57" s="28" t="s">
        <v>57</v>
      </c>
      <c r="H57" s="28"/>
      <c r="I57" s="28">
        <v>53</v>
      </c>
      <c r="J57" s="28">
        <v>50</v>
      </c>
      <c r="K57" s="38">
        <f>26.59</f>
        <v>26.59</v>
      </c>
      <c r="L57" s="38">
        <v>19</v>
      </c>
      <c r="M57" s="231">
        <v>9</v>
      </c>
      <c r="N57" s="54"/>
      <c r="O57" s="54"/>
      <c r="P57" s="42"/>
      <c r="Q57" s="42"/>
      <c r="R57" s="42"/>
      <c r="S57" s="42"/>
      <c r="T57" s="42"/>
      <c r="U57" s="42"/>
      <c r="V57" s="42"/>
      <c r="W57" s="42"/>
      <c r="X57" s="42"/>
      <c r="Y57" s="42"/>
      <c r="Z57" s="42"/>
      <c r="AA57" s="42"/>
      <c r="AB57" s="42"/>
      <c r="AC57" s="42"/>
      <c r="AD57" s="42"/>
      <c r="AE57" s="42"/>
      <c r="AF57" s="42"/>
    </row>
    <row r="58" spans="1:32" s="44" customFormat="1" ht="18" customHeight="1">
      <c r="A58" s="41"/>
      <c r="B58" s="20"/>
      <c r="C58" s="550"/>
      <c r="D58" s="550"/>
      <c r="E58" s="550"/>
      <c r="F58" s="550"/>
      <c r="G58" s="59"/>
      <c r="H58" s="59"/>
      <c r="I58" s="59"/>
      <c r="J58" s="59"/>
      <c r="K58" s="551"/>
      <c r="L58" s="551"/>
      <c r="M58" s="231"/>
      <c r="N58" s="42"/>
      <c r="O58" s="54"/>
      <c r="P58" s="42"/>
      <c r="Q58" s="42"/>
      <c r="R58" s="42"/>
      <c r="S58" s="42"/>
      <c r="T58" s="42"/>
      <c r="U58" s="42"/>
      <c r="V58" s="42"/>
      <c r="W58" s="42"/>
      <c r="X58" s="42"/>
      <c r="Y58" s="42"/>
      <c r="Z58" s="42"/>
      <c r="AA58" s="42"/>
      <c r="AB58" s="42"/>
      <c r="AC58" s="42"/>
      <c r="AD58" s="42"/>
      <c r="AE58" s="42"/>
      <c r="AF58" s="42"/>
    </row>
    <row r="59" spans="1:32" s="44" customFormat="1" ht="18" customHeight="1">
      <c r="A59" s="41"/>
      <c r="B59" s="171" t="s">
        <v>60</v>
      </c>
      <c r="C59" s="171"/>
      <c r="D59" s="171"/>
      <c r="E59" s="171"/>
      <c r="F59" s="171"/>
      <c r="G59" s="379"/>
      <c r="H59" s="379"/>
      <c r="I59" s="379"/>
      <c r="J59" s="379"/>
      <c r="K59" s="379"/>
      <c r="L59" s="379"/>
      <c r="M59" s="379"/>
      <c r="N59" s="42"/>
      <c r="O59" s="42"/>
      <c r="P59" s="42"/>
      <c r="Q59" s="42"/>
      <c r="R59" s="42"/>
      <c r="S59" s="42"/>
      <c r="T59" s="42"/>
      <c r="U59" s="42"/>
      <c r="V59" s="42"/>
      <c r="W59" s="42"/>
      <c r="X59" s="42"/>
      <c r="Y59" s="42"/>
      <c r="Z59" s="42"/>
      <c r="AA59" s="42"/>
      <c r="AB59" s="42"/>
      <c r="AC59" s="42"/>
      <c r="AD59" s="42"/>
      <c r="AE59" s="42"/>
      <c r="AF59" s="42"/>
    </row>
    <row r="60" spans="1:32" s="44" customFormat="1" ht="18" customHeight="1">
      <c r="A60" s="41"/>
      <c r="B60" s="45" t="s">
        <v>60</v>
      </c>
      <c r="C60" s="73"/>
      <c r="D60" s="73"/>
      <c r="E60" s="73"/>
      <c r="F60" s="73"/>
      <c r="G60" s="70" t="s">
        <v>57</v>
      </c>
      <c r="H60" s="70"/>
      <c r="I60" s="70" t="s">
        <v>22</v>
      </c>
      <c r="J60" s="70" t="s">
        <v>22</v>
      </c>
      <c r="K60" s="70" t="s">
        <v>22</v>
      </c>
      <c r="L60" s="70" t="s">
        <v>22</v>
      </c>
      <c r="M60" s="563">
        <v>65219</v>
      </c>
      <c r="N60" s="42"/>
      <c r="O60" s="54"/>
      <c r="P60" s="42"/>
      <c r="Q60" s="42"/>
      <c r="R60" s="42"/>
      <c r="S60" s="42"/>
      <c r="T60" s="42"/>
      <c r="U60" s="42"/>
      <c r="V60" s="42"/>
      <c r="W60" s="42"/>
      <c r="X60" s="42"/>
      <c r="Y60" s="42"/>
      <c r="Z60" s="42"/>
      <c r="AA60" s="42"/>
      <c r="AB60" s="42"/>
      <c r="AC60" s="42"/>
      <c r="AD60" s="42"/>
      <c r="AE60" s="42"/>
      <c r="AF60" s="42"/>
    </row>
    <row r="61" spans="1:32" s="44" customFormat="1" ht="18" customHeight="1">
      <c r="A61" s="41"/>
      <c r="B61" s="20"/>
      <c r="C61" s="20"/>
      <c r="D61" s="20"/>
      <c r="E61" s="20"/>
      <c r="F61" s="20"/>
      <c r="G61" s="20"/>
      <c r="H61" s="20"/>
      <c r="I61" s="20"/>
      <c r="J61" s="20"/>
      <c r="K61" s="20"/>
      <c r="L61" s="20"/>
      <c r="M61" s="20"/>
      <c r="N61" s="42"/>
      <c r="O61" s="42"/>
      <c r="P61" s="42"/>
      <c r="Q61" s="42"/>
      <c r="R61" s="42"/>
      <c r="S61" s="42"/>
      <c r="T61" s="42"/>
      <c r="U61" s="42"/>
      <c r="V61" s="42"/>
      <c r="W61" s="42"/>
      <c r="X61" s="42"/>
      <c r="Y61" s="42"/>
      <c r="Z61" s="42"/>
      <c r="AA61" s="42"/>
      <c r="AB61" s="42"/>
      <c r="AC61" s="42"/>
      <c r="AD61" s="42"/>
      <c r="AE61" s="42"/>
      <c r="AF61" s="42"/>
    </row>
    <row r="62" spans="1:32" s="44" customFormat="1" ht="18" customHeight="1">
      <c r="A62" s="41"/>
      <c r="B62" s="869" t="s">
        <v>61</v>
      </c>
      <c r="C62" s="869"/>
      <c r="D62" s="869"/>
      <c r="E62" s="869"/>
      <c r="F62" s="869"/>
      <c r="G62" s="870"/>
      <c r="H62" s="870"/>
      <c r="I62" s="870"/>
      <c r="J62" s="870"/>
      <c r="K62" s="870"/>
      <c r="L62" s="870"/>
      <c r="M62" s="870"/>
      <c r="N62" s="42"/>
      <c r="O62" s="42"/>
      <c r="P62" s="42"/>
      <c r="Q62" s="42"/>
      <c r="R62" s="42"/>
      <c r="S62" s="42"/>
      <c r="T62" s="42"/>
      <c r="U62" s="42"/>
      <c r="V62" s="42"/>
      <c r="W62" s="42"/>
      <c r="X62" s="42"/>
      <c r="Y62" s="42"/>
      <c r="Z62" s="42"/>
      <c r="AA62" s="42"/>
      <c r="AB62" s="42"/>
      <c r="AC62" s="42"/>
      <c r="AD62" s="42"/>
      <c r="AE62" s="42"/>
      <c r="AF62" s="42"/>
    </row>
    <row r="63" spans="1:32" s="44" customFormat="1" ht="18" customHeight="1">
      <c r="A63" s="41"/>
      <c r="B63" s="45" t="s">
        <v>62</v>
      </c>
      <c r="C63" s="73"/>
      <c r="D63" s="73"/>
      <c r="E63" s="73"/>
      <c r="F63" s="73"/>
      <c r="G63" s="70" t="s">
        <v>63</v>
      </c>
      <c r="H63" s="70"/>
      <c r="I63" s="871">
        <v>6.8</v>
      </c>
      <c r="J63" s="871">
        <v>3.2</v>
      </c>
      <c r="K63" s="871">
        <v>26.62</v>
      </c>
      <c r="L63" s="871">
        <v>9.5</v>
      </c>
      <c r="M63" s="871">
        <v>12.368</v>
      </c>
      <c r="N63" s="42"/>
      <c r="O63" s="42"/>
      <c r="P63" s="42"/>
      <c r="Q63" s="42"/>
      <c r="R63" s="42"/>
      <c r="S63" s="42"/>
      <c r="T63" s="42"/>
      <c r="U63" s="42"/>
      <c r="V63" s="42"/>
      <c r="W63" s="42"/>
      <c r="X63" s="42"/>
      <c r="Y63" s="42"/>
      <c r="Z63" s="42"/>
      <c r="AA63" s="42"/>
      <c r="AB63" s="42"/>
      <c r="AC63" s="42"/>
      <c r="AD63" s="42"/>
      <c r="AE63" s="42"/>
      <c r="AF63" s="42"/>
    </row>
    <row r="64" spans="1:32" s="44" customFormat="1" ht="18" customHeight="1">
      <c r="A64" s="41"/>
      <c r="B64" s="20"/>
      <c r="C64" s="20"/>
      <c r="D64" s="20"/>
      <c r="E64" s="20"/>
      <c r="F64" s="20"/>
      <c r="G64" s="20"/>
      <c r="H64" s="20"/>
      <c r="I64" s="20"/>
      <c r="J64" s="20"/>
      <c r="K64" s="20"/>
      <c r="L64" s="20"/>
      <c r="M64" s="20"/>
      <c r="N64" s="42"/>
      <c r="O64" s="42"/>
      <c r="P64" s="42"/>
      <c r="Q64" s="42"/>
      <c r="R64" s="42"/>
      <c r="S64" s="42"/>
      <c r="T64" s="42"/>
      <c r="U64" s="42"/>
      <c r="V64" s="42"/>
      <c r="W64" s="42"/>
      <c r="X64" s="42"/>
      <c r="Y64" s="42"/>
      <c r="Z64" s="42"/>
      <c r="AA64" s="42"/>
      <c r="AB64" s="42"/>
      <c r="AC64" s="42"/>
      <c r="AD64" s="42"/>
      <c r="AE64" s="42"/>
      <c r="AF64" s="42"/>
    </row>
    <row r="65" spans="1:32" s="44" customFormat="1" ht="18" customHeight="1">
      <c r="A65" s="41"/>
      <c r="B65" s="171" t="s">
        <v>64</v>
      </c>
      <c r="C65" s="171"/>
      <c r="D65" s="171"/>
      <c r="E65" s="171"/>
      <c r="F65" s="171"/>
      <c r="G65" s="379"/>
      <c r="H65" s="379"/>
      <c r="I65" s="379"/>
      <c r="J65" s="379"/>
      <c r="K65" s="379"/>
      <c r="L65" s="379"/>
      <c r="M65" s="379"/>
      <c r="N65" s="42"/>
      <c r="O65" s="43"/>
      <c r="P65" s="42"/>
      <c r="Q65" s="42"/>
      <c r="R65" s="42"/>
      <c r="S65" s="42"/>
      <c r="T65" s="42"/>
      <c r="U65" s="42"/>
      <c r="V65" s="42"/>
      <c r="W65" s="42"/>
      <c r="X65" s="42"/>
      <c r="Y65" s="42"/>
      <c r="Z65" s="42"/>
      <c r="AA65" s="42"/>
      <c r="AB65" s="42"/>
      <c r="AC65" s="42"/>
      <c r="AD65" s="42"/>
      <c r="AE65" s="42"/>
      <c r="AF65" s="42"/>
    </row>
    <row r="66" spans="1:32" s="44" customFormat="1" ht="18" customHeight="1">
      <c r="A66" s="41"/>
      <c r="B66" s="27" t="s">
        <v>65</v>
      </c>
      <c r="C66" s="61"/>
      <c r="D66" s="61"/>
      <c r="E66" s="61"/>
      <c r="F66" s="61"/>
      <c r="G66" s="63" t="s">
        <v>66</v>
      </c>
      <c r="H66" s="63"/>
      <c r="I66" s="70" t="s">
        <v>22</v>
      </c>
      <c r="J66" s="70" t="s">
        <v>22</v>
      </c>
      <c r="K66" s="517">
        <v>285.33999999999997</v>
      </c>
      <c r="L66" s="517">
        <v>299.20999999999998</v>
      </c>
      <c r="M66" s="517">
        <v>255.6</v>
      </c>
      <c r="N66" s="42"/>
      <c r="O66" s="43"/>
      <c r="P66" s="42"/>
      <c r="Q66" s="42"/>
      <c r="R66" s="42"/>
      <c r="S66" s="42"/>
      <c r="T66" s="42"/>
      <c r="U66" s="42"/>
      <c r="V66" s="42"/>
      <c r="W66" s="42"/>
      <c r="X66" s="42"/>
      <c r="Y66" s="42"/>
      <c r="Z66" s="42"/>
      <c r="AA66" s="42"/>
      <c r="AB66" s="42"/>
      <c r="AC66" s="42"/>
      <c r="AD66" s="42"/>
      <c r="AE66" s="42"/>
      <c r="AF66" s="42"/>
    </row>
    <row r="67" spans="1:32" s="44" customFormat="1" ht="18" customHeight="1">
      <c r="A67" s="41"/>
      <c r="B67" s="27" t="s">
        <v>67</v>
      </c>
      <c r="C67" s="61"/>
      <c r="D67" s="61"/>
      <c r="E67" s="61"/>
      <c r="F67" s="61"/>
      <c r="G67" s="63" t="s">
        <v>66</v>
      </c>
      <c r="H67" s="63"/>
      <c r="I67" s="70" t="s">
        <v>22</v>
      </c>
      <c r="J67" s="70" t="s">
        <v>22</v>
      </c>
      <c r="K67" s="517">
        <v>4.32</v>
      </c>
      <c r="L67" s="517">
        <v>4.66</v>
      </c>
      <c r="M67" s="517">
        <v>2.4</v>
      </c>
      <c r="N67" s="42"/>
      <c r="O67" s="43"/>
      <c r="P67" s="42"/>
      <c r="Q67" s="42"/>
      <c r="R67" s="42"/>
      <c r="S67" s="42"/>
      <c r="T67" s="42"/>
      <c r="U67" s="42"/>
      <c r="V67" s="42"/>
      <c r="W67" s="42"/>
      <c r="X67" s="42"/>
      <c r="Y67" s="42"/>
      <c r="Z67" s="42"/>
      <c r="AA67" s="42"/>
      <c r="AB67" s="42"/>
      <c r="AC67" s="42"/>
      <c r="AD67" s="42"/>
      <c r="AE67" s="42"/>
      <c r="AF67" s="42"/>
    </row>
    <row r="68" spans="1:32" s="44" customFormat="1" ht="18" customHeight="1">
      <c r="A68" s="41"/>
      <c r="B68" s="27" t="s">
        <v>68</v>
      </c>
      <c r="C68" s="19"/>
      <c r="D68" s="19"/>
      <c r="E68" s="19"/>
      <c r="F68" s="61"/>
      <c r="G68" s="63" t="s">
        <v>66</v>
      </c>
      <c r="H68" s="63"/>
      <c r="I68" s="70" t="s">
        <v>22</v>
      </c>
      <c r="J68" s="70" t="s">
        <v>22</v>
      </c>
      <c r="K68" s="517">
        <v>4588</v>
      </c>
      <c r="L68" s="517">
        <v>3971.73</v>
      </c>
      <c r="M68" s="517">
        <v>8318.5</v>
      </c>
      <c r="N68" s="42"/>
      <c r="O68" s="42"/>
      <c r="P68" s="42"/>
      <c r="Q68" s="42"/>
      <c r="R68" s="42"/>
      <c r="S68" s="42"/>
      <c r="T68" s="42"/>
      <c r="U68" s="42"/>
      <c r="V68" s="42"/>
      <c r="W68" s="42"/>
      <c r="X68" s="42"/>
      <c r="Y68" s="42"/>
      <c r="Z68" s="42"/>
      <c r="AA68" s="42"/>
      <c r="AB68" s="42"/>
      <c r="AC68" s="42"/>
      <c r="AD68" s="42"/>
      <c r="AE68" s="42"/>
      <c r="AF68" s="42"/>
    </row>
    <row r="69" spans="1:32" s="44" customFormat="1" ht="18" customHeight="1">
      <c r="A69" s="41"/>
      <c r="B69" s="27" t="s">
        <v>69</v>
      </c>
      <c r="C69" s="61"/>
      <c r="D69" s="61"/>
      <c r="E69" s="61"/>
      <c r="F69" s="61"/>
      <c r="G69" s="63" t="s">
        <v>66</v>
      </c>
      <c r="H69" s="63"/>
      <c r="I69" s="70" t="s">
        <v>22</v>
      </c>
      <c r="J69" s="70" t="s">
        <v>22</v>
      </c>
      <c r="K69" s="517">
        <v>75.790000000000006</v>
      </c>
      <c r="L69" s="517">
        <v>75.5</v>
      </c>
      <c r="M69" s="517">
        <v>51.2</v>
      </c>
      <c r="N69" s="42"/>
      <c r="O69" s="42"/>
      <c r="P69" s="42"/>
      <c r="Q69" s="42"/>
      <c r="R69" s="42"/>
      <c r="S69" s="42"/>
      <c r="T69" s="42"/>
      <c r="U69" s="42"/>
      <c r="V69" s="42"/>
      <c r="W69" s="42"/>
      <c r="X69" s="42"/>
      <c r="Y69" s="42"/>
      <c r="Z69" s="42"/>
      <c r="AA69" s="42"/>
      <c r="AB69" s="42"/>
      <c r="AC69" s="42"/>
      <c r="AD69" s="42"/>
      <c r="AE69" s="42"/>
      <c r="AF69" s="42"/>
    </row>
    <row r="70" spans="1:32" ht="18" customHeight="1">
      <c r="A70" s="21"/>
      <c r="B70" s="27" t="s">
        <v>70</v>
      </c>
      <c r="C70" s="61"/>
      <c r="D70" s="61"/>
      <c r="E70" s="61"/>
      <c r="F70" s="61"/>
      <c r="G70" s="63" t="s">
        <v>66</v>
      </c>
      <c r="H70" s="63"/>
      <c r="I70" s="70" t="s">
        <v>22</v>
      </c>
      <c r="J70" s="70" t="s">
        <v>22</v>
      </c>
      <c r="K70" s="517">
        <v>212.2</v>
      </c>
      <c r="L70" s="517">
        <v>174.66</v>
      </c>
      <c r="M70" s="517">
        <v>144.69999999999999</v>
      </c>
      <c r="N70" s="19"/>
      <c r="O70" s="19"/>
      <c r="P70" s="19"/>
      <c r="Q70" s="19"/>
      <c r="R70" s="19"/>
      <c r="S70" s="19"/>
      <c r="T70" s="19"/>
      <c r="U70" s="19"/>
      <c r="V70" s="19"/>
      <c r="W70" s="19"/>
      <c r="X70" s="19"/>
      <c r="Y70" s="19"/>
      <c r="Z70" s="19"/>
      <c r="AA70" s="19"/>
      <c r="AB70" s="19"/>
      <c r="AC70" s="19"/>
      <c r="AD70" s="19"/>
      <c r="AE70" s="19"/>
      <c r="AF70" s="19"/>
    </row>
    <row r="71" spans="1:32" ht="18" customHeight="1">
      <c r="A71" s="21"/>
      <c r="C71" s="61"/>
      <c r="D71" s="61"/>
      <c r="E71" s="61"/>
      <c r="F71" s="61"/>
      <c r="G71" s="62"/>
      <c r="H71" s="62"/>
      <c r="I71" s="64"/>
      <c r="J71" s="64"/>
      <c r="K71" s="64"/>
      <c r="L71" s="64"/>
      <c r="M71" s="30"/>
      <c r="N71" s="19"/>
      <c r="O71" s="19"/>
      <c r="P71" s="19"/>
      <c r="Q71" s="19"/>
      <c r="R71" s="19"/>
      <c r="S71" s="19"/>
      <c r="T71" s="19"/>
      <c r="U71" s="19"/>
      <c r="V71" s="19"/>
      <c r="W71" s="19"/>
      <c r="X71" s="19"/>
      <c r="Y71" s="19"/>
      <c r="Z71" s="19"/>
      <c r="AA71" s="19"/>
      <c r="AB71" s="19"/>
      <c r="AC71" s="19"/>
      <c r="AD71" s="19"/>
      <c r="AE71" s="19"/>
      <c r="AF71" s="19"/>
    </row>
    <row r="72" spans="1:32" ht="18" customHeight="1">
      <c r="A72" s="21"/>
      <c r="B72" s="599" t="s">
        <v>71</v>
      </c>
      <c r="C72" s="19"/>
      <c r="D72" s="19"/>
      <c r="E72" s="19"/>
      <c r="F72" s="19"/>
      <c r="G72" s="19"/>
      <c r="H72" s="19"/>
      <c r="I72" s="20"/>
      <c r="J72" s="20"/>
      <c r="K72" s="20"/>
      <c r="L72" s="20"/>
      <c r="N72" s="19"/>
      <c r="O72" s="19"/>
      <c r="P72" s="19"/>
      <c r="Q72" s="19"/>
      <c r="R72" s="19"/>
      <c r="S72" s="19"/>
      <c r="T72" s="19"/>
      <c r="U72" s="19"/>
      <c r="V72" s="19"/>
      <c r="W72" s="19"/>
      <c r="X72" s="19"/>
      <c r="Y72" s="19"/>
      <c r="Z72" s="19"/>
      <c r="AA72" s="19"/>
      <c r="AB72" s="19"/>
      <c r="AC72" s="19"/>
      <c r="AD72" s="19"/>
      <c r="AE72" s="19"/>
      <c r="AF72" s="19"/>
    </row>
    <row r="73" spans="1:32" ht="18" customHeight="1">
      <c r="A73" s="21"/>
      <c r="B73" s="196" t="s">
        <v>72</v>
      </c>
      <c r="C73" s="19"/>
      <c r="D73" s="19"/>
      <c r="E73" s="19"/>
      <c r="F73" s="19"/>
      <c r="G73" s="19"/>
      <c r="H73" s="19"/>
      <c r="I73" s="20"/>
      <c r="J73" s="20"/>
      <c r="K73" s="20"/>
      <c r="L73" s="20"/>
      <c r="N73" s="19"/>
      <c r="O73" s="19"/>
      <c r="P73" s="19"/>
      <c r="Q73" s="19"/>
      <c r="R73" s="19"/>
      <c r="S73" s="19"/>
      <c r="T73" s="19"/>
      <c r="U73" s="19"/>
      <c r="V73" s="19"/>
      <c r="W73" s="19"/>
      <c r="X73" s="19"/>
      <c r="Y73" s="19"/>
      <c r="Z73" s="19"/>
      <c r="AA73" s="19"/>
      <c r="AB73" s="19"/>
      <c r="AC73" s="19"/>
      <c r="AD73" s="19"/>
      <c r="AE73" s="19"/>
      <c r="AF73" s="19"/>
    </row>
    <row r="74" spans="1:32" ht="18" customHeight="1">
      <c r="A74" s="21"/>
      <c r="B74" s="196" t="s">
        <v>73</v>
      </c>
      <c r="C74" s="19"/>
      <c r="D74" s="19"/>
      <c r="E74" s="19"/>
      <c r="F74" s="19"/>
      <c r="G74" s="19"/>
      <c r="H74" s="19"/>
      <c r="I74" s="20"/>
      <c r="J74" s="20"/>
      <c r="K74" s="20"/>
      <c r="L74" s="20"/>
      <c r="N74" s="19"/>
      <c r="O74" s="19"/>
      <c r="P74" s="19"/>
      <c r="Q74" s="19"/>
      <c r="R74" s="19"/>
      <c r="S74" s="19"/>
      <c r="T74" s="19"/>
      <c r="U74" s="19"/>
      <c r="V74" s="19"/>
      <c r="W74" s="19"/>
      <c r="X74" s="19"/>
      <c r="Y74" s="19"/>
      <c r="Z74" s="19"/>
      <c r="AA74" s="19"/>
      <c r="AB74" s="19"/>
      <c r="AC74" s="19"/>
      <c r="AD74" s="19"/>
      <c r="AE74" s="19"/>
      <c r="AF74" s="19"/>
    </row>
    <row r="75" spans="1:32" ht="18" customHeight="1">
      <c r="A75" s="21"/>
      <c r="B75" s="196" t="s">
        <v>74</v>
      </c>
      <c r="C75" s="19"/>
      <c r="D75" s="19"/>
      <c r="E75" s="19"/>
      <c r="F75" s="19"/>
      <c r="G75" s="19"/>
      <c r="H75" s="19"/>
      <c r="I75" s="20"/>
      <c r="J75" s="20"/>
      <c r="K75" s="20"/>
      <c r="L75" s="20"/>
      <c r="N75" s="19"/>
      <c r="O75" s="19"/>
      <c r="P75" s="19"/>
      <c r="Q75" s="19"/>
      <c r="R75" s="19"/>
      <c r="S75" s="19"/>
      <c r="T75" s="19"/>
      <c r="U75" s="19"/>
      <c r="V75" s="19"/>
      <c r="W75" s="19"/>
      <c r="X75" s="19"/>
      <c r="Y75" s="19"/>
      <c r="Z75" s="19"/>
      <c r="AA75" s="19"/>
      <c r="AB75" s="19"/>
      <c r="AC75" s="19"/>
      <c r="AD75" s="19"/>
      <c r="AE75" s="19"/>
      <c r="AF75" s="19"/>
    </row>
    <row r="76" spans="1:32" ht="18" customHeight="1">
      <c r="A76" s="21"/>
      <c r="B76" s="992" t="s">
        <v>75</v>
      </c>
      <c r="C76" s="19"/>
      <c r="D76" s="19"/>
      <c r="E76" s="19"/>
      <c r="F76" s="19"/>
      <c r="G76" s="19"/>
      <c r="H76" s="19"/>
      <c r="I76" s="20"/>
      <c r="J76" s="20"/>
      <c r="K76" s="20"/>
      <c r="L76" s="20"/>
      <c r="N76" s="19"/>
      <c r="O76" s="544"/>
      <c r="P76" s="19"/>
      <c r="Q76" s="19"/>
      <c r="R76" s="19"/>
      <c r="S76" s="19"/>
      <c r="T76" s="19"/>
      <c r="U76" s="19"/>
      <c r="V76" s="19"/>
      <c r="W76" s="19"/>
      <c r="X76" s="19"/>
      <c r="Y76" s="19"/>
      <c r="Z76" s="19"/>
      <c r="AA76" s="19"/>
      <c r="AB76" s="19"/>
      <c r="AC76" s="19"/>
      <c r="AD76" s="19"/>
      <c r="AE76" s="19"/>
      <c r="AF76" s="19"/>
    </row>
    <row r="77" spans="1:32" ht="21" customHeight="1">
      <c r="A77" s="21"/>
      <c r="B77" s="1017" t="s">
        <v>76</v>
      </c>
      <c r="C77" s="1017"/>
      <c r="D77" s="1017"/>
      <c r="E77" s="1017"/>
      <c r="F77" s="1017"/>
      <c r="G77" s="1017"/>
      <c r="H77" s="1017"/>
      <c r="I77" s="1017"/>
      <c r="J77" s="1017"/>
      <c r="K77" s="1017"/>
      <c r="L77" s="1017"/>
      <c r="N77" s="19"/>
      <c r="O77" s="19"/>
      <c r="P77" s="19"/>
      <c r="Q77" s="19"/>
      <c r="R77" s="19"/>
      <c r="S77" s="19"/>
      <c r="T77" s="19"/>
      <c r="U77" s="19"/>
      <c r="V77" s="19"/>
      <c r="W77" s="19"/>
      <c r="X77" s="19"/>
      <c r="Y77" s="19"/>
      <c r="Z77" s="19"/>
      <c r="AA77" s="19"/>
      <c r="AB77" s="19"/>
      <c r="AC77" s="19"/>
      <c r="AD77" s="19"/>
      <c r="AE77" s="19"/>
      <c r="AF77" s="19"/>
    </row>
    <row r="78" spans="1:32" ht="18" customHeight="1">
      <c r="A78" s="21"/>
      <c r="B78" s="195" t="s">
        <v>77</v>
      </c>
      <c r="C78" s="19"/>
      <c r="D78" s="19"/>
      <c r="E78" s="19"/>
      <c r="F78" s="19"/>
      <c r="G78" s="19"/>
      <c r="H78" s="19"/>
      <c r="I78" s="20"/>
      <c r="J78" s="20"/>
      <c r="K78" s="20"/>
      <c r="L78" s="20"/>
      <c r="N78" s="19"/>
      <c r="O78" s="43"/>
      <c r="P78" s="19"/>
      <c r="Q78" s="19"/>
      <c r="R78" s="19"/>
      <c r="S78" s="19"/>
      <c r="T78" s="19"/>
      <c r="U78" s="19"/>
      <c r="V78" s="19"/>
      <c r="W78" s="19"/>
      <c r="X78" s="19"/>
      <c r="Y78" s="19"/>
      <c r="Z78" s="19"/>
      <c r="AA78" s="19"/>
      <c r="AB78" s="19"/>
      <c r="AC78" s="19"/>
      <c r="AD78" s="19"/>
      <c r="AE78" s="19"/>
      <c r="AF78" s="19"/>
    </row>
    <row r="79" spans="1:32" ht="18" customHeight="1">
      <c r="A79" s="21"/>
      <c r="B79" s="1037" t="s">
        <v>78</v>
      </c>
      <c r="C79" s="1037"/>
      <c r="D79" s="1037"/>
      <c r="E79" s="1037"/>
      <c r="F79" s="1037"/>
      <c r="G79" s="1037"/>
      <c r="H79" s="1037"/>
      <c r="I79" s="1037"/>
      <c r="J79" s="1037"/>
      <c r="K79" s="1037"/>
      <c r="L79" s="1037"/>
      <c r="N79" s="65"/>
      <c r="O79" s="65"/>
      <c r="P79" s="19"/>
      <c r="Q79" s="19"/>
      <c r="R79" s="19"/>
      <c r="S79" s="19"/>
      <c r="T79" s="19"/>
      <c r="U79" s="19"/>
      <c r="V79" s="19"/>
      <c r="W79" s="19"/>
      <c r="X79" s="19"/>
      <c r="Y79" s="19"/>
      <c r="Z79" s="19"/>
      <c r="AA79" s="19"/>
      <c r="AB79" s="19"/>
      <c r="AC79" s="19"/>
      <c r="AD79" s="19"/>
      <c r="AE79" s="19"/>
      <c r="AF79" s="19"/>
    </row>
    <row r="80" spans="1:32" ht="18" customHeight="1">
      <c r="A80" s="21"/>
      <c r="B80" s="835" t="s">
        <v>79</v>
      </c>
      <c r="C80" s="884"/>
      <c r="D80" s="884"/>
      <c r="E80" s="884"/>
      <c r="F80" s="884"/>
      <c r="G80" s="884"/>
      <c r="H80" s="884"/>
      <c r="I80" s="393"/>
      <c r="J80" s="393"/>
      <c r="K80" s="393"/>
      <c r="L80" s="393"/>
      <c r="N80" s="65"/>
      <c r="O80" s="65"/>
      <c r="P80" s="19"/>
      <c r="Q80" s="19"/>
      <c r="R80" s="19"/>
      <c r="S80" s="19"/>
      <c r="T80" s="19"/>
      <c r="U80" s="19"/>
      <c r="V80" s="19"/>
      <c r="W80" s="19"/>
      <c r="X80" s="19"/>
      <c r="Y80" s="19"/>
      <c r="Z80" s="19"/>
      <c r="AA80" s="19"/>
      <c r="AB80" s="19"/>
      <c r="AC80" s="19"/>
      <c r="AD80" s="19"/>
      <c r="AE80" s="19"/>
      <c r="AF80" s="19"/>
    </row>
    <row r="81" spans="1:32" ht="18" customHeight="1">
      <c r="A81" s="21"/>
      <c r="B81" s="196" t="s">
        <v>80</v>
      </c>
      <c r="C81" s="885"/>
      <c r="D81" s="885"/>
      <c r="E81" s="885"/>
      <c r="F81" s="885"/>
      <c r="G81" s="886"/>
      <c r="H81" s="886"/>
      <c r="I81" s="887"/>
      <c r="J81" s="887"/>
      <c r="K81" s="887"/>
      <c r="L81" s="887"/>
      <c r="N81" s="65"/>
      <c r="P81" s="19"/>
      <c r="Q81" s="19"/>
      <c r="R81" s="19"/>
      <c r="S81" s="19"/>
      <c r="T81" s="19"/>
      <c r="U81" s="19"/>
      <c r="V81" s="19"/>
      <c r="W81" s="19"/>
      <c r="X81" s="19"/>
      <c r="Y81" s="19"/>
      <c r="Z81" s="19"/>
      <c r="AA81" s="19"/>
      <c r="AB81" s="19"/>
      <c r="AC81" s="19"/>
      <c r="AD81" s="19"/>
      <c r="AE81" s="19"/>
      <c r="AF81" s="19"/>
    </row>
    <row r="82" spans="1:32" ht="18" customHeight="1">
      <c r="A82" s="21"/>
      <c r="B82" s="196" t="s">
        <v>81</v>
      </c>
      <c r="C82" s="393"/>
      <c r="D82" s="393"/>
      <c r="E82" s="393"/>
      <c r="F82" s="393"/>
      <c r="G82" s="394"/>
      <c r="H82" s="394"/>
      <c r="I82" s="250"/>
      <c r="J82" s="250"/>
      <c r="K82" s="250"/>
      <c r="L82" s="250"/>
      <c r="P82" s="19"/>
      <c r="Q82" s="19"/>
      <c r="R82" s="19"/>
      <c r="S82" s="19"/>
      <c r="T82" s="19"/>
      <c r="U82" s="19"/>
      <c r="V82" s="19"/>
      <c r="W82" s="19"/>
      <c r="X82" s="19"/>
      <c r="Y82" s="19"/>
      <c r="Z82" s="19"/>
      <c r="AA82" s="19"/>
      <c r="AB82" s="19"/>
      <c r="AC82" s="19"/>
      <c r="AD82" s="19"/>
      <c r="AE82" s="19"/>
      <c r="AF82" s="19"/>
    </row>
    <row r="83" spans="1:32" ht="18" customHeight="1">
      <c r="A83" s="21"/>
      <c r="B83" s="196" t="s">
        <v>82</v>
      </c>
      <c r="C83" s="393"/>
      <c r="D83" s="393"/>
      <c r="E83" s="393"/>
      <c r="F83" s="393"/>
      <c r="G83" s="394"/>
      <c r="H83" s="394"/>
      <c r="I83" s="250"/>
      <c r="J83" s="250"/>
      <c r="K83" s="250"/>
      <c r="L83" s="250"/>
      <c r="P83" s="19"/>
      <c r="Q83" s="19"/>
      <c r="R83" s="19"/>
      <c r="S83" s="19"/>
      <c r="T83" s="19"/>
      <c r="U83" s="19"/>
      <c r="V83" s="19"/>
      <c r="W83" s="19"/>
      <c r="X83" s="19"/>
      <c r="Y83" s="19"/>
      <c r="Z83" s="19"/>
      <c r="AA83" s="19"/>
      <c r="AB83" s="19"/>
      <c r="AC83" s="19"/>
      <c r="AD83" s="19"/>
      <c r="AE83" s="19"/>
      <c r="AF83" s="19"/>
    </row>
    <row r="84" spans="1:32" ht="18" customHeight="1">
      <c r="A84" s="21"/>
      <c r="P84" s="19"/>
      <c r="Q84" s="19"/>
      <c r="R84" s="19"/>
      <c r="S84" s="19"/>
      <c r="T84" s="19"/>
      <c r="U84" s="19"/>
      <c r="V84" s="19"/>
      <c r="W84" s="19"/>
      <c r="X84" s="19"/>
      <c r="Y84" s="19"/>
      <c r="Z84" s="19"/>
      <c r="AA84" s="19"/>
      <c r="AB84" s="19"/>
      <c r="AC84" s="19"/>
      <c r="AD84" s="19"/>
      <c r="AE84" s="19"/>
      <c r="AF84" s="19"/>
    </row>
    <row r="85" spans="1:32" ht="18" customHeight="1">
      <c r="A85" s="21"/>
      <c r="P85" s="19"/>
      <c r="Q85" s="19"/>
      <c r="R85" s="19"/>
      <c r="S85" s="19"/>
      <c r="T85" s="19"/>
      <c r="U85" s="19"/>
      <c r="V85" s="19"/>
      <c r="W85" s="19"/>
      <c r="X85" s="19"/>
      <c r="Y85" s="19"/>
      <c r="Z85" s="19"/>
      <c r="AA85" s="19"/>
      <c r="AB85" s="19"/>
      <c r="AC85" s="19"/>
      <c r="AD85" s="19"/>
      <c r="AE85" s="19"/>
      <c r="AF85" s="19"/>
    </row>
    <row r="86" spans="1:32" ht="18" customHeight="1">
      <c r="A86" s="21"/>
      <c r="P86" s="19"/>
      <c r="Q86" s="19"/>
      <c r="R86" s="19"/>
      <c r="S86" s="19"/>
      <c r="T86" s="19"/>
      <c r="U86" s="19"/>
      <c r="V86" s="19"/>
      <c r="W86" s="19"/>
      <c r="X86" s="19"/>
      <c r="Y86" s="19"/>
      <c r="Z86" s="19"/>
      <c r="AA86" s="19"/>
      <c r="AB86" s="19"/>
      <c r="AC86" s="19"/>
      <c r="AD86" s="19"/>
      <c r="AE86" s="19"/>
      <c r="AF86" s="19"/>
    </row>
    <row r="87" spans="1:32" ht="18" customHeight="1">
      <c r="A87" s="21"/>
      <c r="M87" s="28"/>
      <c r="N87" s="65"/>
      <c r="O87" s="65"/>
      <c r="P87" s="19"/>
      <c r="Q87" s="19"/>
      <c r="R87" s="19"/>
      <c r="S87" s="19"/>
      <c r="T87" s="19"/>
      <c r="U87" s="19"/>
      <c r="V87" s="19"/>
      <c r="W87" s="19"/>
      <c r="X87" s="19"/>
      <c r="Y87" s="19"/>
      <c r="Z87" s="19"/>
      <c r="AA87" s="19"/>
      <c r="AB87" s="19"/>
      <c r="AC87" s="19"/>
      <c r="AD87" s="19"/>
      <c r="AE87" s="19"/>
      <c r="AF87" s="19"/>
    </row>
    <row r="88" spans="1:32" ht="18" customHeight="1">
      <c r="A88" s="21"/>
      <c r="N88" s="65"/>
      <c r="O88" s="65"/>
      <c r="P88" s="19"/>
      <c r="Q88" s="19"/>
      <c r="R88" s="19"/>
      <c r="S88" s="19"/>
      <c r="T88" s="19"/>
      <c r="U88" s="19"/>
      <c r="V88" s="19"/>
      <c r="W88" s="19"/>
      <c r="X88" s="19"/>
      <c r="Y88" s="19"/>
      <c r="Z88" s="19"/>
      <c r="AA88" s="19"/>
      <c r="AB88" s="19"/>
      <c r="AC88" s="19"/>
      <c r="AD88" s="19"/>
      <c r="AE88" s="19"/>
      <c r="AF88" s="19"/>
    </row>
    <row r="89" spans="1:32" ht="18" customHeight="1">
      <c r="A89" s="21"/>
      <c r="C89" s="44"/>
      <c r="D89" s="44"/>
      <c r="E89" s="44"/>
      <c r="F89" s="44"/>
      <c r="G89" s="44"/>
      <c r="H89" s="44"/>
      <c r="I89" s="44"/>
      <c r="J89" s="44"/>
      <c r="K89" s="44"/>
      <c r="L89" s="44"/>
      <c r="M89" s="44"/>
      <c r="N89" s="65"/>
      <c r="O89" s="65"/>
      <c r="P89" s="19"/>
      <c r="Q89" s="19"/>
      <c r="R89" s="19"/>
      <c r="S89" s="19"/>
      <c r="T89" s="19"/>
      <c r="U89" s="19"/>
      <c r="V89" s="19"/>
      <c r="W89" s="19"/>
      <c r="X89" s="19"/>
      <c r="Y89" s="19"/>
      <c r="Z89" s="19"/>
      <c r="AA89" s="19"/>
      <c r="AB89" s="19"/>
      <c r="AC89" s="19"/>
      <c r="AD89" s="19"/>
      <c r="AE89" s="19"/>
      <c r="AF89" s="19"/>
    </row>
    <row r="90" spans="1:32" ht="18" customHeight="1">
      <c r="A90" s="21"/>
      <c r="B90" s="69"/>
      <c r="C90" s="44"/>
      <c r="D90" s="44"/>
      <c r="E90" s="44"/>
      <c r="F90" s="44"/>
      <c r="G90" s="69"/>
      <c r="H90" s="69"/>
      <c r="I90" s="44"/>
      <c r="J90" s="44"/>
      <c r="K90" s="44"/>
      <c r="L90" s="44"/>
      <c r="M90" s="44"/>
      <c r="N90" s="65"/>
      <c r="O90" s="65"/>
      <c r="P90" s="19"/>
      <c r="Q90" s="19"/>
      <c r="R90" s="19"/>
      <c r="S90" s="19"/>
      <c r="T90" s="19"/>
      <c r="U90" s="19"/>
      <c r="V90" s="19"/>
      <c r="W90" s="19"/>
      <c r="X90" s="19"/>
      <c r="Y90" s="19"/>
      <c r="Z90" s="19"/>
      <c r="AA90" s="19"/>
      <c r="AB90" s="19"/>
      <c r="AC90" s="19"/>
      <c r="AD90" s="19"/>
      <c r="AE90" s="19"/>
      <c r="AF90" s="19"/>
    </row>
    <row r="91" spans="1:32" ht="18" customHeight="1">
      <c r="A91" s="21"/>
      <c r="B91" s="44"/>
      <c r="C91" s="44"/>
      <c r="D91" s="44"/>
      <c r="E91" s="44"/>
      <c r="F91" s="44"/>
      <c r="G91" s="44"/>
      <c r="H91" s="44"/>
      <c r="I91" s="44"/>
      <c r="J91" s="44"/>
      <c r="K91" s="44"/>
      <c r="L91" s="44"/>
      <c r="M91" s="44"/>
      <c r="N91" s="19"/>
      <c r="O91" s="19"/>
      <c r="P91" s="19"/>
      <c r="Q91" s="19"/>
      <c r="R91" s="19"/>
      <c r="S91" s="19"/>
      <c r="T91" s="19"/>
      <c r="U91" s="19"/>
      <c r="V91" s="19"/>
      <c r="W91" s="19"/>
      <c r="X91" s="19"/>
      <c r="Y91" s="19"/>
      <c r="Z91" s="19"/>
      <c r="AA91" s="19"/>
      <c r="AB91" s="19"/>
      <c r="AC91" s="19"/>
      <c r="AD91" s="19"/>
      <c r="AE91" s="19"/>
      <c r="AF91" s="19"/>
    </row>
    <row r="92" spans="1:32" ht="18" customHeight="1">
      <c r="A92" s="21"/>
      <c r="B92" s="44"/>
      <c r="C92" s="44"/>
      <c r="D92" s="44"/>
      <c r="E92" s="44"/>
      <c r="F92" s="44"/>
      <c r="G92" s="44"/>
      <c r="H92" s="44"/>
      <c r="I92" s="44"/>
      <c r="J92" s="44"/>
      <c r="K92" s="44"/>
      <c r="L92" s="44"/>
      <c r="M92" s="44"/>
      <c r="N92" s="19"/>
      <c r="O92" s="19"/>
      <c r="P92" s="19"/>
      <c r="Q92" s="19"/>
      <c r="R92" s="19"/>
      <c r="S92" s="19"/>
      <c r="T92" s="19"/>
      <c r="U92" s="19"/>
      <c r="V92" s="19"/>
      <c r="W92" s="19"/>
      <c r="X92" s="19"/>
      <c r="Y92" s="19"/>
      <c r="Z92" s="19"/>
      <c r="AA92" s="19"/>
      <c r="AB92" s="19"/>
      <c r="AC92" s="19"/>
      <c r="AD92" s="19"/>
      <c r="AE92" s="19"/>
      <c r="AF92" s="19"/>
    </row>
    <row r="93" spans="1:32" ht="18" customHeight="1">
      <c r="A93" s="21"/>
      <c r="B93" s="44"/>
      <c r="C93" s="44"/>
      <c r="D93" s="44"/>
      <c r="E93" s="44"/>
      <c r="F93" s="44"/>
      <c r="G93" s="44"/>
      <c r="H93" s="44"/>
      <c r="I93" s="44"/>
      <c r="J93" s="44"/>
      <c r="K93" s="44"/>
      <c r="L93" s="44"/>
      <c r="M93" s="44"/>
    </row>
    <row r="94" spans="1:32" ht="18" customHeight="1">
      <c r="A94" s="21"/>
      <c r="B94" s="44"/>
      <c r="C94" s="25"/>
      <c r="D94" s="25"/>
      <c r="E94" s="25"/>
      <c r="F94" s="25"/>
      <c r="G94" s="27"/>
      <c r="H94" s="27"/>
      <c r="I94" s="29"/>
      <c r="J94" s="29"/>
      <c r="K94" s="29"/>
      <c r="L94" s="29"/>
      <c r="M94" s="28"/>
    </row>
    <row r="95" spans="1:32" ht="18" customHeight="1">
      <c r="A95" s="21"/>
      <c r="B95" s="25"/>
      <c r="C95" s="25"/>
      <c r="D95" s="25"/>
      <c r="E95" s="25"/>
      <c r="F95" s="25"/>
      <c r="G95" s="27"/>
      <c r="H95" s="27"/>
      <c r="I95" s="29"/>
      <c r="J95" s="29"/>
      <c r="K95" s="29"/>
      <c r="L95" s="29"/>
      <c r="M95" s="28"/>
    </row>
    <row r="96" spans="1:32" ht="18" customHeight="1">
      <c r="A96" s="21"/>
      <c r="B96" s="25"/>
      <c r="C96" s="25"/>
      <c r="D96" s="25"/>
      <c r="E96" s="25"/>
      <c r="F96" s="25"/>
      <c r="G96" s="27"/>
      <c r="H96" s="27"/>
      <c r="I96" s="29"/>
      <c r="J96" s="29"/>
      <c r="K96" s="29"/>
      <c r="L96" s="29"/>
      <c r="M96" s="28"/>
    </row>
    <row r="97" spans="1:32" ht="18" customHeight="1">
      <c r="A97" s="21"/>
      <c r="B97" s="25"/>
      <c r="C97" s="25"/>
      <c r="D97" s="25"/>
      <c r="E97" s="25"/>
      <c r="F97" s="25"/>
      <c r="G97" s="27"/>
      <c r="H97" s="27"/>
      <c r="I97" s="29"/>
      <c r="J97" s="29"/>
      <c r="K97" s="29"/>
      <c r="L97" s="29"/>
      <c r="M97" s="28"/>
    </row>
    <row r="98" spans="1:32" ht="16.5" customHeight="1">
      <c r="A98" s="21"/>
      <c r="B98" s="25"/>
      <c r="D98" s="25"/>
      <c r="E98" s="25"/>
      <c r="F98" s="25"/>
      <c r="G98" s="27"/>
      <c r="H98" s="27"/>
      <c r="I98" s="29"/>
      <c r="J98" s="29"/>
      <c r="K98" s="29"/>
      <c r="L98" s="29"/>
      <c r="M98" s="28"/>
    </row>
    <row r="99" spans="1:32" ht="16.5" customHeight="1">
      <c r="A99" s="21"/>
      <c r="D99" s="71"/>
      <c r="E99" s="25"/>
      <c r="F99" s="25"/>
      <c r="G99" s="27"/>
      <c r="H99" s="27"/>
      <c r="I99" s="29"/>
      <c r="J99" s="29"/>
      <c r="K99" s="29"/>
      <c r="L99" s="29"/>
      <c r="M99" s="28"/>
    </row>
    <row r="100" spans="1:32" ht="16.5" customHeight="1">
      <c r="A100" s="21"/>
      <c r="C100" s="25"/>
      <c r="D100" s="25"/>
      <c r="E100" s="25"/>
      <c r="F100" s="25"/>
      <c r="G100" s="69"/>
      <c r="H100" s="69"/>
      <c r="I100" s="29"/>
      <c r="J100" s="29"/>
      <c r="K100" s="29"/>
      <c r="L100" s="29"/>
      <c r="M100" s="28"/>
    </row>
    <row r="101" spans="1:32" ht="16.5" customHeight="1">
      <c r="A101" s="21"/>
      <c r="B101" s="25"/>
      <c r="C101" s="25"/>
      <c r="D101" s="25"/>
      <c r="E101" s="25"/>
      <c r="F101" s="25"/>
      <c r="G101" s="27"/>
      <c r="H101" s="27"/>
      <c r="I101" s="29"/>
      <c r="J101" s="29"/>
      <c r="K101" s="29"/>
      <c r="L101" s="29"/>
      <c r="M101" s="28"/>
    </row>
    <row r="102" spans="1:32" ht="16.5" customHeight="1">
      <c r="A102" s="21"/>
      <c r="B102" s="25"/>
      <c r="C102" s="25"/>
      <c r="D102" s="25"/>
      <c r="E102" s="25"/>
      <c r="F102" s="25"/>
      <c r="G102" s="27"/>
      <c r="H102" s="27"/>
      <c r="I102" s="29"/>
      <c r="J102" s="29"/>
      <c r="K102" s="29"/>
      <c r="L102" s="29"/>
      <c r="M102" s="28"/>
      <c r="N102" s="19"/>
      <c r="O102" s="19"/>
      <c r="P102" s="19"/>
      <c r="Q102" s="19"/>
      <c r="R102" s="19"/>
      <c r="S102" s="19"/>
      <c r="T102" s="19"/>
      <c r="U102" s="19"/>
      <c r="V102" s="19"/>
      <c r="W102" s="19"/>
      <c r="X102" s="19"/>
      <c r="Y102" s="19"/>
      <c r="Z102" s="19"/>
      <c r="AA102" s="19"/>
      <c r="AB102" s="19"/>
      <c r="AC102" s="19"/>
      <c r="AD102" s="19"/>
      <c r="AE102" s="19"/>
      <c r="AF102" s="19"/>
    </row>
    <row r="103" spans="1:32" ht="16.5" customHeight="1">
      <c r="A103" s="21"/>
      <c r="B103" s="25"/>
      <c r="C103" s="25"/>
      <c r="D103" s="25"/>
      <c r="E103" s="25"/>
      <c r="F103" s="25"/>
      <c r="G103" s="27"/>
      <c r="H103" s="27"/>
      <c r="I103" s="29"/>
      <c r="J103" s="29"/>
      <c r="K103" s="29"/>
      <c r="L103" s="29"/>
      <c r="M103" s="28"/>
      <c r="N103" s="19"/>
      <c r="O103" s="19"/>
      <c r="P103" s="19"/>
      <c r="Q103" s="19"/>
      <c r="R103" s="19"/>
      <c r="S103" s="19"/>
      <c r="T103" s="19"/>
      <c r="U103" s="25"/>
      <c r="V103" s="25"/>
      <c r="W103" s="25"/>
      <c r="X103" s="25"/>
      <c r="Y103" s="25"/>
      <c r="Z103" s="25"/>
      <c r="AA103" s="25"/>
      <c r="AB103" s="25"/>
      <c r="AC103" s="25"/>
      <c r="AD103" s="27"/>
      <c r="AE103" s="28"/>
      <c r="AF103" s="28"/>
    </row>
    <row r="104" spans="1:32" s="44" customFormat="1" ht="16.5" customHeight="1">
      <c r="A104" s="41"/>
      <c r="B104" s="25"/>
      <c r="C104" s="25"/>
      <c r="D104" s="25"/>
      <c r="E104" s="25"/>
      <c r="F104" s="25"/>
      <c r="G104" s="27"/>
      <c r="H104" s="27"/>
      <c r="I104" s="29"/>
      <c r="J104" s="29"/>
      <c r="K104" s="29"/>
      <c r="L104" s="29"/>
      <c r="M104" s="28"/>
      <c r="N104" s="42"/>
      <c r="O104" s="42"/>
      <c r="P104" s="42"/>
      <c r="Q104" s="42"/>
      <c r="R104" s="42"/>
      <c r="S104" s="42"/>
      <c r="T104" s="42"/>
      <c r="U104" s="45"/>
      <c r="V104" s="45"/>
      <c r="W104" s="45"/>
      <c r="X104" s="45"/>
      <c r="Y104" s="45"/>
      <c r="Z104" s="45"/>
      <c r="AA104" s="45"/>
      <c r="AB104" s="45"/>
      <c r="AC104" s="45"/>
      <c r="AD104" s="47"/>
      <c r="AE104" s="70"/>
      <c r="AF104" s="70"/>
    </row>
    <row r="105" spans="1:32" s="44" customFormat="1" ht="16.5" customHeight="1">
      <c r="A105" s="41"/>
      <c r="B105" s="25"/>
      <c r="C105" s="25"/>
      <c r="D105" s="25"/>
      <c r="E105" s="25"/>
      <c r="F105" s="25"/>
      <c r="G105" s="27"/>
      <c r="H105" s="27"/>
      <c r="I105" s="29"/>
      <c r="J105" s="29"/>
      <c r="K105" s="29"/>
      <c r="L105" s="29"/>
      <c r="M105" s="28"/>
      <c r="N105" s="42"/>
      <c r="O105" s="42"/>
      <c r="P105" s="42"/>
      <c r="Q105" s="42"/>
      <c r="R105" s="42"/>
      <c r="S105" s="42"/>
      <c r="T105" s="42"/>
      <c r="U105" s="45"/>
      <c r="V105" s="45"/>
      <c r="W105" s="45"/>
      <c r="X105" s="45"/>
      <c r="Y105" s="45"/>
      <c r="Z105" s="45"/>
      <c r="AA105" s="45"/>
      <c r="AB105" s="45"/>
      <c r="AC105" s="45"/>
      <c r="AD105" s="47"/>
      <c r="AE105" s="70"/>
      <c r="AF105" s="70"/>
    </row>
    <row r="106" spans="1:32" s="44" customFormat="1" ht="16.5" customHeight="1">
      <c r="A106" s="41"/>
      <c r="B106" s="25"/>
      <c r="C106" s="25"/>
      <c r="D106" s="25"/>
      <c r="E106" s="25"/>
      <c r="F106" s="25"/>
      <c r="G106" s="27"/>
      <c r="H106" s="27"/>
      <c r="I106" s="29"/>
      <c r="J106" s="29"/>
      <c r="K106" s="29"/>
      <c r="L106" s="29"/>
      <c r="M106" s="28"/>
      <c r="N106" s="42"/>
      <c r="O106" s="42"/>
      <c r="P106" s="42"/>
      <c r="Q106" s="42"/>
      <c r="R106" s="42"/>
      <c r="S106" s="42"/>
      <c r="T106" s="42"/>
      <c r="U106" s="45"/>
      <c r="V106" s="45"/>
      <c r="W106" s="45"/>
      <c r="X106" s="45"/>
      <c r="Y106" s="45"/>
      <c r="Z106" s="45"/>
      <c r="AA106" s="45"/>
      <c r="AB106" s="45"/>
      <c r="AC106" s="45"/>
      <c r="AD106" s="47"/>
      <c r="AE106" s="70"/>
      <c r="AF106" s="70"/>
    </row>
    <row r="107" spans="1:32" s="44" customFormat="1" ht="16.5" customHeight="1">
      <c r="A107" s="41"/>
      <c r="B107" s="25"/>
      <c r="C107" s="25"/>
      <c r="D107" s="25"/>
      <c r="E107" s="25"/>
      <c r="F107" s="25"/>
      <c r="G107" s="27"/>
      <c r="H107" s="27"/>
      <c r="I107" s="29"/>
      <c r="J107" s="29"/>
      <c r="K107" s="29"/>
      <c r="L107" s="29"/>
      <c r="M107" s="28"/>
      <c r="N107" s="42"/>
      <c r="O107" s="42"/>
      <c r="P107" s="42"/>
      <c r="Q107" s="42"/>
      <c r="R107" s="42"/>
      <c r="S107" s="42"/>
      <c r="T107" s="42"/>
      <c r="U107" s="45"/>
      <c r="V107" s="45"/>
      <c r="W107" s="45"/>
      <c r="X107" s="45"/>
      <c r="Y107" s="45"/>
      <c r="Z107" s="45"/>
      <c r="AA107" s="45"/>
      <c r="AB107" s="45"/>
      <c r="AC107" s="45"/>
      <c r="AD107" s="47"/>
      <c r="AE107" s="70"/>
      <c r="AF107" s="70"/>
    </row>
    <row r="108" spans="1:32" s="44" customFormat="1" ht="16.5" customHeight="1">
      <c r="A108" s="41"/>
      <c r="B108" s="25"/>
      <c r="C108" s="25"/>
      <c r="D108" s="25"/>
      <c r="E108" s="25"/>
      <c r="F108" s="25"/>
      <c r="G108" s="27"/>
      <c r="H108" s="27"/>
      <c r="I108" s="29"/>
      <c r="J108" s="29"/>
      <c r="K108" s="29"/>
      <c r="L108" s="29"/>
      <c r="M108" s="28"/>
      <c r="N108" s="42"/>
      <c r="O108" s="42"/>
      <c r="P108" s="42"/>
      <c r="Q108" s="42"/>
      <c r="R108" s="42"/>
      <c r="S108" s="42"/>
      <c r="T108" s="42"/>
      <c r="U108" s="45"/>
      <c r="V108" s="45"/>
      <c r="W108" s="45"/>
      <c r="X108" s="45"/>
      <c r="Y108" s="45"/>
      <c r="Z108" s="45"/>
      <c r="AA108" s="45"/>
      <c r="AB108" s="45"/>
      <c r="AC108" s="45"/>
      <c r="AD108" s="47"/>
      <c r="AE108" s="70"/>
      <c r="AF108" s="70"/>
    </row>
    <row r="109" spans="1:32" ht="16.5" customHeight="1">
      <c r="A109" s="21"/>
      <c r="B109" s="25"/>
      <c r="C109" s="25"/>
      <c r="D109" s="25"/>
      <c r="E109" s="25"/>
      <c r="F109" s="25"/>
      <c r="G109" s="27"/>
      <c r="H109" s="27"/>
      <c r="I109" s="29"/>
      <c r="J109" s="29"/>
      <c r="K109" s="29"/>
      <c r="L109" s="29"/>
      <c r="M109" s="28"/>
      <c r="N109" s="19"/>
      <c r="O109" s="19"/>
      <c r="P109" s="19"/>
      <c r="Q109" s="19"/>
      <c r="R109" s="19"/>
      <c r="S109" s="19"/>
      <c r="T109" s="19"/>
      <c r="U109" s="25"/>
      <c r="V109" s="25"/>
      <c r="W109" s="25"/>
      <c r="X109" s="25"/>
      <c r="Y109" s="25"/>
      <c r="Z109" s="25"/>
      <c r="AA109" s="25"/>
      <c r="AB109" s="25"/>
      <c r="AC109" s="25"/>
      <c r="AD109" s="27"/>
      <c r="AE109" s="28"/>
      <c r="AF109" s="28"/>
    </row>
    <row r="110" spans="1:32" ht="16.5" customHeight="1">
      <c r="A110" s="21"/>
      <c r="B110" s="25"/>
      <c r="C110" s="25"/>
      <c r="D110" s="25"/>
      <c r="E110" s="25"/>
      <c r="F110" s="25"/>
      <c r="G110" s="27"/>
      <c r="H110" s="27"/>
      <c r="I110" s="29"/>
      <c r="J110" s="29"/>
      <c r="K110" s="29"/>
      <c r="L110" s="29"/>
      <c r="M110" s="28"/>
      <c r="N110" s="19"/>
      <c r="O110" s="19"/>
      <c r="P110" s="19"/>
      <c r="Q110" s="19"/>
      <c r="R110" s="19"/>
      <c r="S110" s="19"/>
      <c r="T110" s="19"/>
      <c r="U110" s="25"/>
      <c r="V110" s="25"/>
      <c r="W110" s="25"/>
      <c r="X110" s="25"/>
      <c r="Y110" s="25"/>
      <c r="Z110" s="25"/>
      <c r="AA110" s="25"/>
      <c r="AB110" s="25"/>
      <c r="AC110" s="25"/>
      <c r="AD110" s="27"/>
      <c r="AE110" s="28"/>
      <c r="AF110" s="28"/>
    </row>
    <row r="111" spans="1:32" ht="16.5" customHeight="1">
      <c r="A111" s="21"/>
      <c r="B111" s="25"/>
      <c r="C111" s="25"/>
      <c r="D111" s="25"/>
      <c r="E111" s="25"/>
      <c r="F111" s="25"/>
      <c r="G111" s="27"/>
      <c r="H111" s="27"/>
      <c r="I111" s="29"/>
      <c r="J111" s="29"/>
      <c r="K111" s="29"/>
      <c r="L111" s="29"/>
      <c r="M111" s="28"/>
      <c r="N111" s="19"/>
      <c r="O111" s="19"/>
      <c r="P111" s="19"/>
      <c r="Q111" s="19"/>
      <c r="R111" s="19"/>
      <c r="S111" s="19"/>
      <c r="T111" s="19"/>
      <c r="U111" s="25"/>
      <c r="V111" s="25"/>
      <c r="W111" s="25"/>
      <c r="X111" s="25"/>
      <c r="Y111" s="25"/>
      <c r="Z111" s="25"/>
      <c r="AA111" s="25"/>
      <c r="AB111" s="25"/>
      <c r="AC111" s="25"/>
      <c r="AD111" s="27"/>
      <c r="AE111" s="28"/>
      <c r="AF111" s="28"/>
    </row>
    <row r="112" spans="1:32" ht="16.5" customHeight="1">
      <c r="A112" s="21"/>
      <c r="B112" s="25"/>
      <c r="C112" s="25"/>
      <c r="D112" s="25"/>
      <c r="E112" s="25"/>
      <c r="F112" s="25"/>
      <c r="G112" s="27"/>
      <c r="H112" s="27"/>
      <c r="I112" s="29"/>
      <c r="J112" s="29"/>
      <c r="K112" s="29"/>
      <c r="L112" s="29"/>
      <c r="M112" s="28"/>
      <c r="N112" s="19"/>
      <c r="O112" s="19"/>
      <c r="P112" s="19"/>
      <c r="Q112" s="19"/>
      <c r="R112" s="19"/>
      <c r="S112" s="19"/>
      <c r="T112" s="19"/>
      <c r="U112" s="25"/>
      <c r="V112" s="25"/>
      <c r="W112" s="25"/>
      <c r="X112" s="25"/>
      <c r="Y112" s="25"/>
      <c r="Z112" s="25"/>
      <c r="AA112" s="25"/>
      <c r="AB112" s="25"/>
      <c r="AC112" s="25"/>
      <c r="AD112" s="27"/>
      <c r="AE112" s="28"/>
      <c r="AF112" s="28"/>
    </row>
    <row r="113" spans="1:32" ht="16.5" customHeight="1">
      <c r="A113" s="21"/>
      <c r="B113" s="25"/>
      <c r="C113" s="25"/>
      <c r="D113" s="25"/>
      <c r="E113" s="25"/>
      <c r="F113" s="25"/>
      <c r="G113" s="27"/>
      <c r="H113" s="27"/>
      <c r="I113" s="29"/>
      <c r="J113" s="29"/>
      <c r="K113" s="29"/>
      <c r="L113" s="29"/>
      <c r="M113" s="28"/>
      <c r="N113" s="19"/>
      <c r="O113" s="19"/>
      <c r="P113" s="19"/>
      <c r="Q113" s="19"/>
      <c r="R113" s="19"/>
      <c r="S113" s="19"/>
      <c r="T113" s="19"/>
      <c r="U113" s="25"/>
      <c r="V113" s="25"/>
      <c r="W113" s="25"/>
      <c r="X113" s="25"/>
      <c r="Y113" s="25"/>
      <c r="Z113" s="25"/>
      <c r="AA113" s="25"/>
      <c r="AB113" s="25"/>
      <c r="AC113" s="25"/>
      <c r="AD113" s="27"/>
      <c r="AE113" s="28"/>
      <c r="AF113" s="28"/>
    </row>
    <row r="114" spans="1:32" ht="16.5" customHeight="1">
      <c r="A114" s="21"/>
      <c r="B114" s="25"/>
      <c r="C114" s="25"/>
      <c r="D114" s="25"/>
      <c r="E114" s="25"/>
      <c r="F114" s="25"/>
      <c r="G114" s="27"/>
      <c r="H114" s="27"/>
      <c r="I114" s="29"/>
      <c r="J114" s="29"/>
      <c r="K114" s="29"/>
      <c r="L114" s="29"/>
      <c r="M114" s="28"/>
      <c r="N114" s="19"/>
      <c r="O114" s="19"/>
      <c r="P114" s="19"/>
      <c r="Q114" s="19"/>
      <c r="R114" s="19"/>
      <c r="S114" s="19"/>
      <c r="T114" s="19"/>
      <c r="U114" s="25"/>
      <c r="V114" s="25"/>
      <c r="W114" s="25"/>
      <c r="X114" s="25"/>
      <c r="Y114" s="25"/>
      <c r="Z114" s="25"/>
      <c r="AA114" s="25"/>
      <c r="AB114" s="25"/>
      <c r="AC114" s="25"/>
      <c r="AD114" s="27"/>
      <c r="AE114" s="28"/>
      <c r="AF114" s="28"/>
    </row>
    <row r="115" spans="1:32" ht="16.5" customHeight="1">
      <c r="A115" s="21"/>
      <c r="B115" s="25"/>
      <c r="C115" s="25"/>
      <c r="D115" s="25"/>
      <c r="E115" s="25"/>
      <c r="F115" s="25"/>
      <c r="G115" s="27"/>
      <c r="H115" s="27"/>
      <c r="I115" s="29"/>
      <c r="J115" s="29"/>
      <c r="K115" s="29"/>
      <c r="L115" s="29"/>
      <c r="M115" s="28"/>
      <c r="N115" s="19"/>
      <c r="O115" s="19"/>
      <c r="P115" s="19"/>
      <c r="Q115" s="19"/>
      <c r="R115" s="19"/>
      <c r="S115" s="19"/>
      <c r="T115" s="19"/>
      <c r="U115" s="25"/>
      <c r="V115" s="25"/>
      <c r="W115" s="25"/>
      <c r="X115" s="25"/>
      <c r="Y115" s="25"/>
      <c r="Z115" s="25"/>
      <c r="AA115" s="25"/>
      <c r="AB115" s="25"/>
      <c r="AC115" s="25"/>
      <c r="AD115" s="27"/>
      <c r="AE115" s="28"/>
      <c r="AF115" s="28"/>
    </row>
    <row r="116" spans="1:32" ht="16.5" customHeight="1">
      <c r="A116" s="21"/>
      <c r="B116" s="25"/>
      <c r="C116" s="25"/>
      <c r="D116" s="25"/>
      <c r="E116" s="25"/>
      <c r="F116" s="25"/>
      <c r="G116" s="27"/>
      <c r="H116" s="27"/>
      <c r="I116" s="29"/>
      <c r="J116" s="29"/>
      <c r="K116" s="29"/>
      <c r="L116" s="29"/>
      <c r="M116" s="28"/>
      <c r="N116" s="19"/>
      <c r="O116" s="19"/>
      <c r="P116" s="19"/>
      <c r="Q116" s="19"/>
      <c r="R116" s="19"/>
      <c r="S116" s="19"/>
      <c r="T116" s="19"/>
      <c r="U116" s="25"/>
      <c r="V116" s="25"/>
      <c r="W116" s="25"/>
      <c r="X116" s="25"/>
      <c r="Y116" s="25"/>
      <c r="Z116" s="25"/>
      <c r="AA116" s="25"/>
      <c r="AB116" s="25"/>
      <c r="AC116" s="25"/>
      <c r="AD116" s="27"/>
      <c r="AE116" s="28"/>
      <c r="AF116" s="28"/>
    </row>
    <row r="117" spans="1:32" ht="16.5" customHeight="1">
      <c r="A117" s="21"/>
      <c r="B117" s="25"/>
      <c r="C117" s="25"/>
      <c r="D117" s="25"/>
      <c r="E117" s="25"/>
      <c r="F117" s="25"/>
      <c r="G117" s="27"/>
      <c r="H117" s="27"/>
      <c r="I117" s="29"/>
      <c r="J117" s="29"/>
      <c r="K117" s="29"/>
      <c r="L117" s="29"/>
      <c r="M117" s="28"/>
      <c r="N117" s="19"/>
      <c r="O117" s="19"/>
      <c r="P117" s="19"/>
      <c r="Q117" s="19"/>
      <c r="R117" s="19"/>
      <c r="S117" s="19"/>
      <c r="T117" s="19"/>
      <c r="U117" s="25"/>
      <c r="V117" s="25"/>
      <c r="W117" s="25"/>
      <c r="X117" s="25"/>
      <c r="Y117" s="25"/>
      <c r="Z117" s="25"/>
      <c r="AA117" s="25"/>
      <c r="AB117" s="25"/>
      <c r="AC117" s="25"/>
      <c r="AD117" s="27"/>
      <c r="AE117" s="28"/>
      <c r="AF117" s="28"/>
    </row>
    <row r="118" spans="1:32" ht="16.5" customHeight="1">
      <c r="A118" s="21"/>
      <c r="B118" s="25"/>
      <c r="C118" s="25"/>
      <c r="D118" s="25"/>
      <c r="E118" s="25"/>
      <c r="F118" s="25"/>
      <c r="G118" s="27"/>
      <c r="H118" s="27"/>
      <c r="I118" s="29"/>
      <c r="J118" s="29"/>
      <c r="K118" s="29"/>
      <c r="L118" s="29"/>
      <c r="M118" s="28"/>
      <c r="N118" s="19"/>
      <c r="O118" s="19"/>
      <c r="P118" s="19"/>
      <c r="Q118" s="19"/>
      <c r="R118" s="19"/>
      <c r="S118" s="19"/>
      <c r="T118" s="19"/>
      <c r="U118" s="25"/>
      <c r="V118" s="25"/>
      <c r="W118" s="25"/>
      <c r="X118" s="25"/>
      <c r="Y118" s="25"/>
      <c r="Z118" s="25"/>
      <c r="AA118" s="25"/>
      <c r="AB118" s="25"/>
      <c r="AC118" s="25"/>
      <c r="AD118" s="27"/>
      <c r="AE118" s="28"/>
      <c r="AF118" s="28"/>
    </row>
    <row r="119" spans="1:32" ht="16.5" customHeight="1">
      <c r="A119" s="21"/>
      <c r="B119" s="25"/>
      <c r="C119" s="25"/>
      <c r="D119" s="25"/>
      <c r="E119" s="25"/>
      <c r="F119" s="25"/>
      <c r="G119" s="27"/>
      <c r="H119" s="27"/>
      <c r="I119" s="29"/>
      <c r="J119" s="29"/>
      <c r="K119" s="29"/>
      <c r="L119" s="29"/>
      <c r="M119" s="28"/>
      <c r="N119" s="19"/>
      <c r="O119" s="19"/>
      <c r="P119" s="19"/>
      <c r="Q119" s="19"/>
      <c r="R119" s="19"/>
      <c r="S119" s="19"/>
      <c r="T119" s="19"/>
      <c r="U119" s="25"/>
      <c r="V119" s="25"/>
      <c r="W119" s="25"/>
      <c r="X119" s="25"/>
      <c r="Y119" s="25"/>
      <c r="Z119" s="25"/>
      <c r="AA119" s="25"/>
      <c r="AB119" s="25"/>
      <c r="AC119" s="25"/>
      <c r="AD119" s="27"/>
      <c r="AE119" s="28"/>
      <c r="AF119" s="28"/>
    </row>
    <row r="120" spans="1:32" ht="16.5" customHeight="1">
      <c r="A120" s="21"/>
      <c r="B120" s="25"/>
      <c r="C120" s="25"/>
      <c r="D120" s="25"/>
      <c r="E120" s="25"/>
      <c r="F120" s="25"/>
      <c r="G120" s="27"/>
      <c r="H120" s="27"/>
      <c r="I120" s="29"/>
      <c r="J120" s="29"/>
      <c r="K120" s="29"/>
      <c r="L120" s="29"/>
      <c r="M120" s="28"/>
      <c r="N120" s="19"/>
      <c r="O120" s="19"/>
      <c r="P120" s="19"/>
      <c r="Q120" s="19"/>
      <c r="R120" s="19"/>
      <c r="S120" s="19"/>
      <c r="T120" s="19"/>
      <c r="U120" s="25"/>
      <c r="V120" s="25"/>
      <c r="W120" s="25"/>
      <c r="X120" s="25"/>
      <c r="Y120" s="25"/>
      <c r="Z120" s="25"/>
      <c r="AA120" s="25"/>
      <c r="AB120" s="25"/>
      <c r="AC120" s="25"/>
      <c r="AD120" s="27"/>
      <c r="AE120" s="28"/>
      <c r="AF120" s="28"/>
    </row>
    <row r="121" spans="1:32" ht="16.5" customHeight="1">
      <c r="A121" s="21"/>
      <c r="B121" s="25"/>
      <c r="C121" s="25"/>
      <c r="D121" s="25"/>
      <c r="E121" s="25"/>
      <c r="F121" s="25"/>
      <c r="G121" s="27"/>
      <c r="H121" s="27"/>
      <c r="I121" s="29"/>
      <c r="J121" s="29"/>
      <c r="K121" s="29"/>
      <c r="L121" s="29"/>
      <c r="M121" s="28"/>
      <c r="N121" s="19"/>
      <c r="O121" s="19"/>
      <c r="P121" s="19"/>
      <c r="Q121" s="19"/>
      <c r="R121" s="19"/>
      <c r="S121" s="19"/>
      <c r="T121" s="19"/>
      <c r="U121" s="25"/>
      <c r="V121" s="25"/>
      <c r="W121" s="25"/>
      <c r="X121" s="25"/>
      <c r="Y121" s="25"/>
      <c r="Z121" s="25"/>
      <c r="AA121" s="25"/>
      <c r="AB121" s="25"/>
      <c r="AC121" s="25"/>
      <c r="AD121" s="27"/>
      <c r="AE121" s="28"/>
      <c r="AF121" s="28"/>
    </row>
    <row r="122" spans="1:32" ht="16.5" customHeight="1">
      <c r="A122" s="21"/>
      <c r="B122" s="25"/>
      <c r="C122" s="25"/>
      <c r="D122" s="25"/>
      <c r="E122" s="25"/>
      <c r="F122" s="25"/>
      <c r="G122" s="27"/>
      <c r="H122" s="27"/>
      <c r="I122" s="29"/>
      <c r="J122" s="29"/>
      <c r="K122" s="29"/>
      <c r="L122" s="29"/>
      <c r="M122" s="28"/>
      <c r="N122" s="19"/>
      <c r="O122" s="19"/>
      <c r="P122" s="19"/>
      <c r="Q122" s="19"/>
      <c r="R122" s="19"/>
      <c r="S122" s="19"/>
      <c r="T122" s="19"/>
      <c r="U122" s="25"/>
      <c r="V122" s="25"/>
      <c r="W122" s="25"/>
      <c r="X122" s="25"/>
      <c r="Y122" s="25"/>
      <c r="Z122" s="25"/>
      <c r="AA122" s="25"/>
      <c r="AB122" s="25"/>
      <c r="AC122" s="25"/>
      <c r="AD122" s="27"/>
      <c r="AE122" s="28"/>
      <c r="AF122" s="28"/>
    </row>
    <row r="123" spans="1:32" ht="16.5" customHeight="1">
      <c r="A123" s="21"/>
      <c r="B123" s="25"/>
      <c r="C123" s="25"/>
      <c r="D123" s="25"/>
      <c r="E123" s="25"/>
      <c r="F123" s="25"/>
      <c r="G123" s="27"/>
      <c r="H123" s="27"/>
      <c r="I123" s="29"/>
      <c r="J123" s="29"/>
      <c r="K123" s="29"/>
      <c r="L123" s="29"/>
      <c r="M123" s="28"/>
      <c r="N123" s="19"/>
      <c r="O123" s="19"/>
      <c r="P123" s="19"/>
      <c r="Q123" s="19"/>
      <c r="R123" s="19"/>
      <c r="S123" s="19"/>
      <c r="T123" s="19"/>
      <c r="U123" s="25"/>
      <c r="V123" s="25"/>
      <c r="W123" s="25"/>
      <c r="X123" s="25"/>
      <c r="Y123" s="25"/>
      <c r="Z123" s="25"/>
      <c r="AA123" s="25"/>
      <c r="AB123" s="25"/>
      <c r="AC123" s="25"/>
      <c r="AD123" s="27"/>
      <c r="AE123" s="28"/>
      <c r="AF123" s="28"/>
    </row>
    <row r="124" spans="1:32" ht="16.5" customHeight="1">
      <c r="A124" s="21"/>
      <c r="B124" s="25"/>
      <c r="C124" s="25"/>
      <c r="D124" s="25"/>
      <c r="E124" s="25"/>
      <c r="F124" s="25"/>
      <c r="G124" s="27"/>
      <c r="H124" s="27"/>
      <c r="I124" s="29"/>
      <c r="J124" s="29"/>
      <c r="K124" s="29"/>
      <c r="L124" s="29"/>
      <c r="M124" s="28"/>
      <c r="N124" s="19"/>
      <c r="O124" s="19"/>
      <c r="P124" s="19"/>
      <c r="Q124" s="19"/>
      <c r="R124" s="19"/>
      <c r="S124" s="19"/>
      <c r="T124" s="19"/>
      <c r="U124" s="25"/>
      <c r="V124" s="25"/>
      <c r="W124" s="25"/>
      <c r="X124" s="25"/>
      <c r="Y124" s="25"/>
      <c r="Z124" s="25"/>
      <c r="AA124" s="25"/>
      <c r="AB124" s="25"/>
      <c r="AC124" s="25"/>
      <c r="AD124" s="27"/>
      <c r="AE124" s="28"/>
      <c r="AF124" s="28"/>
    </row>
    <row r="125" spans="1:32" ht="16.5" customHeight="1">
      <c r="A125" s="21"/>
      <c r="B125" s="25"/>
      <c r="C125" s="25"/>
      <c r="D125" s="25"/>
      <c r="E125" s="25"/>
      <c r="F125" s="25"/>
      <c r="G125" s="27"/>
      <c r="H125" s="27"/>
      <c r="I125" s="29"/>
      <c r="J125" s="29"/>
      <c r="K125" s="29"/>
      <c r="L125" s="29"/>
      <c r="M125" s="28"/>
      <c r="N125" s="19"/>
      <c r="O125" s="19"/>
      <c r="P125" s="19"/>
      <c r="Q125" s="19"/>
      <c r="R125" s="19"/>
      <c r="S125" s="19"/>
      <c r="T125" s="19"/>
      <c r="U125" s="25"/>
      <c r="V125" s="25"/>
      <c r="W125" s="25"/>
      <c r="X125" s="25"/>
      <c r="Y125" s="25"/>
      <c r="Z125" s="25"/>
      <c r="AA125" s="25"/>
      <c r="AB125" s="25"/>
      <c r="AC125" s="25"/>
      <c r="AD125" s="27"/>
      <c r="AE125" s="28"/>
      <c r="AF125" s="28"/>
    </row>
    <row r="126" spans="1:32" ht="16.5" customHeight="1">
      <c r="A126" s="21"/>
      <c r="B126" s="25"/>
      <c r="C126" s="25"/>
      <c r="D126" s="25"/>
      <c r="E126" s="25"/>
      <c r="F126" s="25"/>
      <c r="G126" s="27"/>
      <c r="H126" s="27"/>
      <c r="I126" s="29"/>
      <c r="J126" s="29"/>
      <c r="K126" s="29"/>
      <c r="L126" s="29"/>
      <c r="M126" s="28"/>
      <c r="N126" s="19"/>
      <c r="O126" s="19"/>
      <c r="P126" s="19"/>
      <c r="Q126" s="19"/>
      <c r="R126" s="19"/>
      <c r="S126" s="19"/>
      <c r="T126" s="19"/>
      <c r="U126" s="25"/>
      <c r="V126" s="25"/>
      <c r="W126" s="25"/>
      <c r="X126" s="25"/>
      <c r="Y126" s="25"/>
      <c r="Z126" s="25"/>
      <c r="AA126" s="25"/>
      <c r="AB126" s="25"/>
      <c r="AC126" s="25"/>
      <c r="AD126" s="27"/>
      <c r="AE126" s="28"/>
      <c r="AF126" s="28"/>
    </row>
    <row r="127" spans="1:32" ht="16.5" customHeight="1">
      <c r="A127" s="21"/>
      <c r="B127" s="25"/>
      <c r="C127" s="25"/>
      <c r="D127" s="25"/>
      <c r="E127" s="25"/>
      <c r="F127" s="25"/>
      <c r="G127" s="27"/>
      <c r="H127" s="27"/>
      <c r="I127" s="29"/>
      <c r="J127" s="29"/>
      <c r="K127" s="29"/>
      <c r="L127" s="29"/>
      <c r="M127" s="28"/>
      <c r="N127" s="19"/>
      <c r="O127" s="19"/>
      <c r="P127" s="19"/>
      <c r="Q127" s="19"/>
      <c r="R127" s="19"/>
      <c r="S127" s="19"/>
      <c r="T127" s="19"/>
      <c r="U127" s="25"/>
      <c r="V127" s="25"/>
      <c r="W127" s="25"/>
      <c r="X127" s="25"/>
      <c r="Y127" s="25"/>
      <c r="Z127" s="25"/>
      <c r="AA127" s="25"/>
      <c r="AB127" s="25"/>
      <c r="AC127" s="25"/>
      <c r="AD127" s="27"/>
      <c r="AE127" s="28"/>
      <c r="AF127" s="28"/>
    </row>
    <row r="128" spans="1:32" ht="16.5" customHeight="1">
      <c r="A128" s="21"/>
      <c r="B128" s="25"/>
      <c r="C128" s="25"/>
      <c r="D128" s="25"/>
      <c r="E128" s="25"/>
      <c r="F128" s="25"/>
      <c r="G128" s="27"/>
      <c r="H128" s="27"/>
      <c r="I128" s="29"/>
      <c r="J128" s="29"/>
      <c r="K128" s="29"/>
      <c r="L128" s="29"/>
      <c r="M128" s="28"/>
      <c r="N128" s="19"/>
      <c r="O128" s="19"/>
      <c r="P128" s="19"/>
      <c r="Q128" s="19"/>
      <c r="R128" s="19"/>
      <c r="S128" s="19"/>
      <c r="T128" s="19"/>
      <c r="U128" s="25"/>
      <c r="V128" s="25"/>
      <c r="W128" s="25"/>
      <c r="X128" s="25"/>
      <c r="Y128" s="25"/>
      <c r="Z128" s="25"/>
      <c r="AA128" s="25"/>
      <c r="AB128" s="25"/>
      <c r="AC128" s="25"/>
      <c r="AD128" s="27"/>
      <c r="AE128" s="28"/>
      <c r="AF128" s="28"/>
    </row>
    <row r="129" spans="1:32" ht="16.5" customHeight="1">
      <c r="A129" s="21"/>
      <c r="B129" s="25"/>
      <c r="C129" s="25"/>
      <c r="D129" s="25"/>
      <c r="E129" s="25"/>
      <c r="F129" s="25"/>
      <c r="G129" s="27"/>
      <c r="H129" s="27"/>
      <c r="I129" s="29"/>
      <c r="J129" s="29"/>
      <c r="K129" s="29"/>
      <c r="L129" s="29"/>
      <c r="M129" s="28"/>
      <c r="N129" s="19"/>
      <c r="O129" s="19"/>
      <c r="P129" s="19"/>
      <c r="Q129" s="19"/>
      <c r="R129" s="19"/>
      <c r="S129" s="19"/>
      <c r="T129" s="19"/>
      <c r="U129" s="25"/>
      <c r="V129" s="25"/>
      <c r="W129" s="25"/>
      <c r="X129" s="25"/>
      <c r="Y129" s="25"/>
      <c r="Z129" s="25"/>
      <c r="AA129" s="25"/>
      <c r="AB129" s="25"/>
      <c r="AC129" s="25"/>
      <c r="AD129" s="27"/>
      <c r="AE129" s="28"/>
      <c r="AF129" s="28"/>
    </row>
    <row r="130" spans="1:32" ht="16.5" customHeight="1">
      <c r="A130" s="21"/>
      <c r="B130" s="25"/>
      <c r="C130" s="25"/>
      <c r="D130" s="25"/>
      <c r="E130" s="25"/>
      <c r="F130" s="25"/>
      <c r="G130" s="27"/>
      <c r="H130" s="27"/>
      <c r="I130" s="29"/>
      <c r="J130" s="29"/>
      <c r="K130" s="29"/>
      <c r="L130" s="29"/>
      <c r="M130" s="28"/>
      <c r="N130" s="19"/>
      <c r="O130" s="19"/>
      <c r="P130" s="19"/>
      <c r="Q130" s="19"/>
      <c r="R130" s="19"/>
      <c r="S130" s="19"/>
      <c r="T130" s="19"/>
      <c r="U130" s="25"/>
      <c r="V130" s="25"/>
      <c r="W130" s="25"/>
      <c r="X130" s="25"/>
      <c r="Y130" s="25"/>
      <c r="Z130" s="25"/>
      <c r="AA130" s="25"/>
      <c r="AB130" s="25"/>
      <c r="AC130" s="25"/>
      <c r="AD130" s="27"/>
      <c r="AE130" s="28"/>
      <c r="AF130" s="28"/>
    </row>
    <row r="131" spans="1:32" ht="16.5" customHeight="1">
      <c r="A131" s="21"/>
      <c r="B131" s="25"/>
      <c r="C131" s="25"/>
      <c r="D131" s="25"/>
      <c r="E131" s="25"/>
      <c r="F131" s="25"/>
      <c r="G131" s="27"/>
      <c r="H131" s="27"/>
      <c r="I131" s="29"/>
      <c r="J131" s="29"/>
      <c r="K131" s="29"/>
      <c r="L131" s="29"/>
      <c r="M131" s="28"/>
      <c r="N131" s="19"/>
      <c r="O131" s="19"/>
      <c r="P131" s="19"/>
      <c r="Q131" s="19"/>
      <c r="R131" s="19"/>
      <c r="S131" s="19"/>
      <c r="T131" s="19"/>
      <c r="U131" s="25"/>
      <c r="V131" s="25"/>
      <c r="W131" s="25"/>
      <c r="X131" s="25"/>
      <c r="Y131" s="25"/>
      <c r="Z131" s="25"/>
      <c r="AA131" s="25"/>
      <c r="AB131" s="25"/>
      <c r="AC131" s="25"/>
      <c r="AD131" s="27"/>
      <c r="AE131" s="28"/>
      <c r="AF131" s="28"/>
    </row>
    <row r="132" spans="1:32" ht="16.5" customHeight="1">
      <c r="A132" s="21"/>
      <c r="B132" s="25"/>
      <c r="C132" s="25"/>
      <c r="D132" s="25"/>
      <c r="E132" s="25"/>
      <c r="F132" s="25"/>
      <c r="G132" s="27"/>
      <c r="H132" s="27"/>
      <c r="I132" s="29"/>
      <c r="J132" s="29"/>
      <c r="K132" s="29"/>
      <c r="L132" s="29"/>
      <c r="M132" s="28"/>
      <c r="N132" s="19"/>
      <c r="O132" s="19"/>
      <c r="P132" s="19"/>
      <c r="Q132" s="19"/>
      <c r="R132" s="19"/>
      <c r="S132" s="19"/>
      <c r="T132" s="19"/>
      <c r="U132" s="25"/>
      <c r="V132" s="25"/>
      <c r="W132" s="25"/>
      <c r="X132" s="25"/>
      <c r="Y132" s="25"/>
      <c r="Z132" s="25"/>
      <c r="AA132" s="25"/>
      <c r="AB132" s="25"/>
      <c r="AC132" s="25"/>
      <c r="AD132" s="27"/>
      <c r="AE132" s="28"/>
      <c r="AF132" s="28"/>
    </row>
    <row r="133" spans="1:32" ht="16.5" customHeight="1">
      <c r="A133" s="21"/>
      <c r="B133" s="25"/>
      <c r="C133" s="25"/>
      <c r="D133" s="25"/>
      <c r="E133" s="25"/>
      <c r="F133" s="25"/>
      <c r="G133" s="27"/>
      <c r="H133" s="27"/>
      <c r="I133" s="29"/>
      <c r="J133" s="29"/>
      <c r="K133" s="29"/>
      <c r="L133" s="29"/>
      <c r="M133" s="28"/>
      <c r="N133" s="19"/>
      <c r="O133" s="19"/>
      <c r="P133" s="19"/>
      <c r="Q133" s="19"/>
      <c r="R133" s="19"/>
      <c r="S133" s="19"/>
      <c r="T133" s="19"/>
      <c r="U133" s="25"/>
      <c r="V133" s="25"/>
      <c r="W133" s="25"/>
      <c r="X133" s="25"/>
      <c r="Y133" s="25"/>
      <c r="Z133" s="25"/>
      <c r="AA133" s="25"/>
      <c r="AB133" s="25"/>
      <c r="AC133" s="25"/>
      <c r="AD133" s="27"/>
      <c r="AE133" s="28"/>
      <c r="AF133" s="28"/>
    </row>
    <row r="134" spans="1:32" ht="16.5" customHeight="1">
      <c r="A134" s="21"/>
      <c r="B134" s="25"/>
      <c r="C134" s="25"/>
      <c r="D134" s="25"/>
      <c r="E134" s="25"/>
      <c r="F134" s="25"/>
      <c r="G134" s="27"/>
      <c r="H134" s="27"/>
      <c r="I134" s="29"/>
      <c r="J134" s="29"/>
      <c r="K134" s="29"/>
      <c r="L134" s="29"/>
      <c r="M134" s="28"/>
      <c r="N134" s="19"/>
      <c r="O134" s="19"/>
      <c r="P134" s="19"/>
      <c r="Q134" s="19"/>
      <c r="R134" s="19"/>
      <c r="S134" s="19"/>
      <c r="T134" s="19"/>
      <c r="U134" s="25"/>
      <c r="V134" s="25"/>
      <c r="W134" s="25"/>
      <c r="X134" s="25"/>
      <c r="Y134" s="25"/>
      <c r="Z134" s="25"/>
      <c r="AA134" s="25"/>
      <c r="AB134" s="25"/>
      <c r="AC134" s="25"/>
      <c r="AD134" s="27"/>
      <c r="AE134" s="28"/>
      <c r="AF134" s="28"/>
    </row>
    <row r="135" spans="1:32" ht="16.5" customHeight="1">
      <c r="A135" s="21"/>
      <c r="B135" s="25"/>
      <c r="C135" s="25"/>
      <c r="D135" s="25"/>
      <c r="E135" s="25"/>
      <c r="F135" s="25"/>
      <c r="G135" s="27"/>
      <c r="H135" s="27"/>
      <c r="I135" s="29"/>
      <c r="J135" s="29"/>
      <c r="K135" s="29"/>
      <c r="L135" s="29"/>
      <c r="M135" s="28"/>
      <c r="N135" s="19"/>
      <c r="O135" s="19"/>
      <c r="P135" s="19"/>
      <c r="Q135" s="19"/>
      <c r="R135" s="19"/>
      <c r="S135" s="19"/>
      <c r="T135" s="19"/>
      <c r="U135" s="25"/>
      <c r="V135" s="25"/>
      <c r="W135" s="25"/>
      <c r="X135" s="25"/>
      <c r="Y135" s="25"/>
      <c r="Z135" s="25"/>
      <c r="AA135" s="25"/>
      <c r="AB135" s="25"/>
      <c r="AC135" s="25"/>
      <c r="AD135" s="27"/>
      <c r="AE135" s="28"/>
      <c r="AF135" s="28"/>
    </row>
    <row r="136" spans="1:32" ht="16.5" customHeight="1">
      <c r="A136" s="21"/>
      <c r="B136" s="25"/>
      <c r="C136" s="25"/>
      <c r="D136" s="25"/>
      <c r="E136" s="25"/>
      <c r="F136" s="25"/>
      <c r="G136" s="27"/>
      <c r="H136" s="27"/>
      <c r="I136" s="29"/>
      <c r="J136" s="29"/>
      <c r="K136" s="29"/>
      <c r="L136" s="29"/>
      <c r="M136" s="28"/>
      <c r="N136" s="19"/>
      <c r="O136" s="19"/>
      <c r="P136" s="19"/>
      <c r="Q136" s="19"/>
      <c r="R136" s="19"/>
      <c r="S136" s="19"/>
      <c r="T136" s="19"/>
      <c r="U136" s="25"/>
      <c r="V136" s="25"/>
      <c r="W136" s="25"/>
      <c r="X136" s="25"/>
      <c r="Y136" s="25"/>
      <c r="Z136" s="25"/>
      <c r="AA136" s="25"/>
      <c r="AB136" s="25"/>
      <c r="AC136" s="25"/>
      <c r="AD136" s="27"/>
      <c r="AE136" s="28"/>
      <c r="AF136" s="28"/>
    </row>
    <row r="137" spans="1:32" ht="16.5" customHeight="1">
      <c r="A137" s="21"/>
      <c r="B137" s="25"/>
      <c r="C137" s="25"/>
      <c r="D137" s="25"/>
      <c r="E137" s="25"/>
      <c r="F137" s="25"/>
      <c r="G137" s="27"/>
      <c r="H137" s="27"/>
      <c r="I137" s="29"/>
      <c r="J137" s="29"/>
      <c r="K137" s="29"/>
      <c r="L137" s="29"/>
      <c r="M137" s="28"/>
      <c r="N137" s="19"/>
      <c r="O137" s="19"/>
      <c r="P137" s="19"/>
      <c r="Q137" s="19"/>
      <c r="R137" s="19"/>
      <c r="S137" s="19"/>
      <c r="T137" s="19"/>
      <c r="U137" s="25"/>
      <c r="V137" s="25"/>
      <c r="W137" s="25"/>
      <c r="X137" s="25"/>
      <c r="Y137" s="25"/>
      <c r="Z137" s="25"/>
      <c r="AA137" s="25"/>
      <c r="AB137" s="25"/>
      <c r="AC137" s="25"/>
      <c r="AD137" s="27"/>
      <c r="AE137" s="28"/>
      <c r="AF137" s="28"/>
    </row>
    <row r="138" spans="1:32" ht="16.5" customHeight="1">
      <c r="A138" s="21"/>
      <c r="B138" s="25"/>
      <c r="C138" s="25"/>
      <c r="D138" s="25"/>
      <c r="E138" s="25"/>
      <c r="F138" s="25"/>
      <c r="G138" s="27"/>
      <c r="H138" s="27"/>
      <c r="I138" s="29"/>
      <c r="J138" s="29"/>
      <c r="K138" s="29"/>
      <c r="L138" s="29"/>
      <c r="M138" s="28"/>
      <c r="N138" s="19"/>
      <c r="O138" s="19"/>
      <c r="P138" s="19"/>
      <c r="Q138" s="19"/>
      <c r="R138" s="19"/>
      <c r="S138" s="19"/>
      <c r="T138" s="19"/>
      <c r="U138" s="25"/>
      <c r="V138" s="25"/>
      <c r="W138" s="25"/>
      <c r="X138" s="25"/>
      <c r="Y138" s="25"/>
      <c r="Z138" s="25"/>
      <c r="AA138" s="25"/>
      <c r="AB138" s="25"/>
      <c r="AC138" s="25"/>
      <c r="AD138" s="27"/>
      <c r="AE138" s="28"/>
      <c r="AF138" s="28"/>
    </row>
    <row r="139" spans="1:32" ht="16.5" customHeight="1">
      <c r="A139" s="21"/>
      <c r="B139" s="25"/>
      <c r="C139" s="25"/>
      <c r="D139" s="25"/>
      <c r="E139" s="25"/>
      <c r="F139" s="25"/>
      <c r="G139" s="27"/>
      <c r="H139" s="27"/>
      <c r="I139" s="29"/>
      <c r="J139" s="29"/>
      <c r="K139" s="29"/>
      <c r="L139" s="29"/>
      <c r="M139" s="28"/>
      <c r="N139" s="19"/>
      <c r="O139" s="19"/>
      <c r="P139" s="19"/>
      <c r="Q139" s="19"/>
      <c r="R139" s="19"/>
      <c r="S139" s="19"/>
      <c r="T139" s="19"/>
      <c r="U139" s="25"/>
      <c r="V139" s="25"/>
      <c r="W139" s="25"/>
      <c r="X139" s="25"/>
      <c r="Y139" s="25"/>
      <c r="Z139" s="25"/>
      <c r="AA139" s="25"/>
      <c r="AB139" s="25"/>
      <c r="AC139" s="25"/>
      <c r="AD139" s="27"/>
      <c r="AE139" s="28"/>
      <c r="AF139" s="28"/>
    </row>
    <row r="140" spans="1:32" ht="16.5" customHeight="1">
      <c r="A140" s="21"/>
      <c r="B140" s="25"/>
      <c r="C140" s="25"/>
      <c r="D140" s="25"/>
      <c r="E140" s="25"/>
      <c r="F140" s="25"/>
      <c r="G140" s="27"/>
      <c r="H140" s="27"/>
      <c r="I140" s="29"/>
      <c r="J140" s="29"/>
      <c r="K140" s="29"/>
      <c r="L140" s="29"/>
      <c r="M140" s="28"/>
      <c r="N140" s="19"/>
      <c r="O140" s="19"/>
      <c r="P140" s="19"/>
      <c r="Q140" s="19"/>
      <c r="R140" s="19"/>
      <c r="S140" s="19"/>
      <c r="T140" s="19"/>
      <c r="U140" s="25"/>
      <c r="V140" s="25"/>
      <c r="W140" s="25"/>
      <c r="X140" s="25"/>
      <c r="Y140" s="25"/>
      <c r="Z140" s="25"/>
      <c r="AA140" s="25"/>
      <c r="AB140" s="25"/>
      <c r="AC140" s="25"/>
      <c r="AD140" s="27"/>
      <c r="AE140" s="28"/>
      <c r="AF140" s="28"/>
    </row>
    <row r="141" spans="1:32" ht="16.5" customHeight="1">
      <c r="A141" s="21"/>
      <c r="B141" s="25"/>
      <c r="C141" s="25"/>
      <c r="D141" s="25"/>
      <c r="E141" s="25"/>
      <c r="F141" s="25"/>
      <c r="G141" s="27"/>
      <c r="H141" s="27"/>
      <c r="I141" s="29"/>
      <c r="J141" s="29"/>
      <c r="K141" s="29"/>
      <c r="L141" s="29"/>
      <c r="M141" s="28"/>
      <c r="N141" s="19"/>
      <c r="O141" s="19"/>
      <c r="P141" s="19"/>
      <c r="Q141" s="19"/>
      <c r="R141" s="19"/>
      <c r="S141" s="19"/>
      <c r="T141" s="19"/>
      <c r="U141" s="25"/>
      <c r="V141" s="25"/>
      <c r="W141" s="25"/>
      <c r="X141" s="25"/>
      <c r="Y141" s="25"/>
      <c r="Z141" s="25"/>
      <c r="AA141" s="25"/>
      <c r="AB141" s="25"/>
      <c r="AC141" s="25"/>
      <c r="AD141" s="27"/>
      <c r="AE141" s="28"/>
      <c r="AF141" s="28"/>
    </row>
    <row r="142" spans="1:32" ht="16.5" customHeight="1">
      <c r="A142" s="21"/>
      <c r="B142" s="25"/>
      <c r="C142" s="25"/>
      <c r="D142" s="25"/>
      <c r="E142" s="25"/>
      <c r="F142" s="25"/>
      <c r="G142" s="27"/>
      <c r="H142" s="27"/>
      <c r="I142" s="29"/>
      <c r="J142" s="29"/>
      <c r="K142" s="29"/>
      <c r="L142" s="29"/>
      <c r="M142" s="28"/>
      <c r="N142" s="19"/>
      <c r="O142" s="19"/>
      <c r="P142" s="19"/>
      <c r="Q142" s="19"/>
      <c r="R142" s="19"/>
      <c r="S142" s="19"/>
      <c r="T142" s="19"/>
      <c r="U142" s="25"/>
      <c r="V142" s="25"/>
      <c r="W142" s="25"/>
      <c r="X142" s="25"/>
      <c r="Y142" s="25"/>
      <c r="Z142" s="25"/>
      <c r="AA142" s="25"/>
      <c r="AB142" s="25"/>
      <c r="AC142" s="25"/>
      <c r="AD142" s="27"/>
      <c r="AE142" s="28"/>
      <c r="AF142" s="28"/>
    </row>
    <row r="143" spans="1:32" ht="16.5" customHeight="1">
      <c r="A143" s="21"/>
      <c r="B143" s="25"/>
      <c r="C143" s="25"/>
      <c r="D143" s="25"/>
      <c r="E143" s="25"/>
      <c r="F143" s="25"/>
      <c r="G143" s="27"/>
      <c r="H143" s="27"/>
      <c r="I143" s="29"/>
      <c r="J143" s="29"/>
      <c r="K143" s="29"/>
      <c r="L143" s="29"/>
      <c r="M143" s="28"/>
      <c r="N143" s="19"/>
      <c r="O143" s="19"/>
      <c r="P143" s="19"/>
      <c r="Q143" s="19"/>
      <c r="R143" s="19"/>
      <c r="S143" s="19"/>
      <c r="T143" s="19"/>
      <c r="U143" s="25"/>
      <c r="V143" s="25"/>
      <c r="W143" s="25"/>
      <c r="X143" s="25"/>
      <c r="Y143" s="25"/>
      <c r="Z143" s="25"/>
      <c r="AA143" s="25"/>
      <c r="AB143" s="25"/>
      <c r="AC143" s="25"/>
      <c r="AD143" s="27"/>
      <c r="AE143" s="28"/>
      <c r="AF143" s="28"/>
    </row>
    <row r="144" spans="1:32" ht="16.5" customHeight="1">
      <c r="A144" s="21"/>
      <c r="B144" s="25"/>
      <c r="C144" s="25"/>
      <c r="D144" s="25"/>
      <c r="E144" s="25"/>
      <c r="F144" s="25"/>
      <c r="G144" s="27"/>
      <c r="H144" s="27"/>
      <c r="I144" s="29"/>
      <c r="J144" s="29"/>
      <c r="K144" s="29"/>
      <c r="L144" s="29"/>
      <c r="M144" s="28"/>
      <c r="N144" s="19"/>
      <c r="O144" s="19"/>
      <c r="P144" s="19"/>
      <c r="Q144" s="19"/>
      <c r="R144" s="19"/>
      <c r="S144" s="19"/>
      <c r="T144" s="19"/>
      <c r="U144" s="25"/>
      <c r="V144" s="25"/>
      <c r="W144" s="25"/>
      <c r="X144" s="25"/>
      <c r="Y144" s="25"/>
      <c r="Z144" s="25"/>
      <c r="AA144" s="25"/>
      <c r="AB144" s="25"/>
      <c r="AC144" s="25"/>
      <c r="AD144" s="27"/>
      <c r="AE144" s="28"/>
      <c r="AF144" s="28"/>
    </row>
    <row r="145" spans="1:32" ht="16.5" customHeight="1">
      <c r="A145" s="21"/>
      <c r="B145" s="25"/>
      <c r="C145" s="25"/>
      <c r="D145" s="25"/>
      <c r="E145" s="25"/>
      <c r="F145" s="25"/>
      <c r="G145" s="27"/>
      <c r="H145" s="27"/>
      <c r="I145" s="29"/>
      <c r="J145" s="29"/>
      <c r="K145" s="29"/>
      <c r="L145" s="29"/>
      <c r="M145" s="28"/>
      <c r="N145" s="19"/>
      <c r="O145" s="19"/>
      <c r="P145" s="19"/>
      <c r="Q145" s="19"/>
      <c r="R145" s="19"/>
      <c r="S145" s="19"/>
      <c r="T145" s="19"/>
      <c r="U145" s="25"/>
      <c r="V145" s="25"/>
      <c r="W145" s="25"/>
      <c r="X145" s="25"/>
      <c r="Y145" s="25"/>
      <c r="Z145" s="25"/>
      <c r="AA145" s="25"/>
      <c r="AB145" s="25"/>
      <c r="AC145" s="25"/>
      <c r="AD145" s="27"/>
      <c r="AE145" s="28"/>
      <c r="AF145" s="28"/>
    </row>
    <row r="146" spans="1:32" ht="16.5" customHeight="1">
      <c r="A146" s="21"/>
      <c r="B146" s="25"/>
      <c r="C146" s="25"/>
      <c r="D146" s="25"/>
      <c r="E146" s="25"/>
      <c r="F146" s="25"/>
      <c r="G146" s="27"/>
      <c r="H146" s="27"/>
      <c r="I146" s="29"/>
      <c r="J146" s="29"/>
      <c r="K146" s="29"/>
      <c r="L146" s="29"/>
      <c r="M146" s="28"/>
      <c r="N146" s="19"/>
      <c r="O146" s="19"/>
      <c r="P146" s="19"/>
      <c r="Q146" s="19"/>
      <c r="R146" s="19"/>
      <c r="S146" s="19"/>
      <c r="T146" s="19"/>
      <c r="U146" s="25"/>
      <c r="V146" s="25"/>
      <c r="W146" s="25"/>
      <c r="X146" s="25"/>
      <c r="Y146" s="25"/>
      <c r="Z146" s="25"/>
      <c r="AA146" s="25"/>
      <c r="AB146" s="25"/>
      <c r="AC146" s="25"/>
      <c r="AD146" s="27"/>
      <c r="AE146" s="28"/>
      <c r="AF146" s="28"/>
    </row>
    <row r="147" spans="1:32" ht="16.5" customHeight="1">
      <c r="A147" s="21"/>
      <c r="B147" s="25"/>
      <c r="C147" s="25"/>
      <c r="D147" s="25"/>
      <c r="E147" s="25"/>
      <c r="F147" s="25"/>
      <c r="G147" s="27"/>
      <c r="H147" s="27"/>
      <c r="I147" s="29"/>
      <c r="J147" s="29"/>
      <c r="K147" s="29"/>
      <c r="L147" s="29"/>
      <c r="M147" s="28"/>
      <c r="N147" s="19"/>
      <c r="O147" s="19"/>
      <c r="P147" s="19"/>
      <c r="Q147" s="19"/>
      <c r="R147" s="19"/>
      <c r="S147" s="19"/>
      <c r="T147" s="19"/>
      <c r="U147" s="25"/>
      <c r="V147" s="25"/>
      <c r="W147" s="25"/>
      <c r="X147" s="25"/>
      <c r="Y147" s="25"/>
      <c r="Z147" s="25"/>
      <c r="AA147" s="25"/>
      <c r="AB147" s="25"/>
      <c r="AC147" s="25"/>
      <c r="AD147" s="27"/>
      <c r="AE147" s="28"/>
      <c r="AF147" s="28"/>
    </row>
    <row r="148" spans="1:32" ht="16.5" customHeight="1">
      <c r="A148" s="21"/>
      <c r="B148" s="25"/>
      <c r="C148" s="25"/>
      <c r="D148" s="25"/>
      <c r="E148" s="25"/>
      <c r="F148" s="25"/>
      <c r="G148" s="27"/>
      <c r="H148" s="27"/>
      <c r="I148" s="29"/>
      <c r="J148" s="29"/>
      <c r="K148" s="29"/>
      <c r="L148" s="29"/>
      <c r="M148" s="28"/>
      <c r="N148" s="19"/>
      <c r="O148" s="19"/>
      <c r="P148" s="19"/>
      <c r="Q148" s="19"/>
      <c r="R148" s="19"/>
      <c r="S148" s="19"/>
      <c r="T148" s="19"/>
      <c r="U148" s="25"/>
      <c r="V148" s="25"/>
      <c r="W148" s="25"/>
      <c r="X148" s="25"/>
      <c r="Y148" s="25"/>
      <c r="Z148" s="25"/>
      <c r="AA148" s="25"/>
      <c r="AB148" s="25"/>
      <c r="AC148" s="25"/>
      <c r="AD148" s="27"/>
      <c r="AE148" s="28"/>
      <c r="AF148" s="28"/>
    </row>
    <row r="149" spans="1:32" ht="16.5" customHeight="1">
      <c r="A149" s="21"/>
      <c r="B149" s="25"/>
      <c r="C149" s="25"/>
      <c r="D149" s="25"/>
      <c r="E149" s="25"/>
      <c r="F149" s="25"/>
      <c r="G149" s="27"/>
      <c r="H149" s="27"/>
      <c r="I149" s="29"/>
      <c r="J149" s="29"/>
      <c r="K149" s="29"/>
      <c r="L149" s="29"/>
      <c r="M149" s="28"/>
      <c r="N149" s="19"/>
      <c r="O149" s="19"/>
      <c r="P149" s="19"/>
      <c r="Q149" s="19"/>
      <c r="R149" s="19"/>
      <c r="S149" s="19"/>
      <c r="T149" s="19"/>
      <c r="U149" s="25"/>
      <c r="V149" s="25"/>
      <c r="W149" s="25"/>
      <c r="X149" s="25"/>
      <c r="Y149" s="25"/>
      <c r="Z149" s="25"/>
      <c r="AA149" s="25"/>
      <c r="AB149" s="25"/>
      <c r="AC149" s="25"/>
      <c r="AD149" s="27"/>
      <c r="AE149" s="28"/>
      <c r="AF149" s="28"/>
    </row>
    <row r="150" spans="1:32" ht="16.5" customHeight="1">
      <c r="A150" s="21"/>
      <c r="B150" s="25"/>
      <c r="C150" s="25"/>
      <c r="D150" s="25"/>
      <c r="E150" s="25"/>
      <c r="F150" s="25"/>
      <c r="G150" s="27"/>
      <c r="H150" s="27"/>
      <c r="I150" s="29"/>
      <c r="J150" s="29"/>
      <c r="K150" s="29"/>
      <c r="L150" s="29"/>
      <c r="M150" s="28"/>
      <c r="N150" s="19"/>
      <c r="O150" s="19"/>
      <c r="P150" s="19"/>
      <c r="Q150" s="19"/>
      <c r="R150" s="19"/>
      <c r="S150" s="19"/>
      <c r="T150" s="19"/>
      <c r="U150" s="25"/>
      <c r="V150" s="25"/>
      <c r="W150" s="25"/>
      <c r="X150" s="25"/>
      <c r="Y150" s="25"/>
      <c r="Z150" s="25"/>
      <c r="AA150" s="25"/>
      <c r="AB150" s="25"/>
      <c r="AC150" s="25"/>
      <c r="AD150" s="27"/>
      <c r="AE150" s="28"/>
      <c r="AF150" s="28"/>
    </row>
    <row r="151" spans="1:32" ht="16.5" customHeight="1">
      <c r="A151" s="21"/>
      <c r="B151" s="25"/>
      <c r="C151" s="25"/>
      <c r="D151" s="25"/>
      <c r="E151" s="25"/>
      <c r="F151" s="25"/>
      <c r="G151" s="27"/>
      <c r="H151" s="27"/>
      <c r="I151" s="29"/>
      <c r="J151" s="29"/>
      <c r="K151" s="29"/>
      <c r="L151" s="29"/>
      <c r="M151" s="28"/>
      <c r="N151" s="19"/>
      <c r="O151" s="19"/>
      <c r="P151" s="19"/>
      <c r="Q151" s="19"/>
      <c r="R151" s="19"/>
      <c r="S151" s="19"/>
      <c r="T151" s="19"/>
      <c r="U151" s="25"/>
      <c r="V151" s="25"/>
      <c r="W151" s="25"/>
      <c r="X151" s="25"/>
      <c r="Y151" s="25"/>
      <c r="Z151" s="25"/>
      <c r="AA151" s="25"/>
      <c r="AB151" s="25"/>
      <c r="AC151" s="25"/>
      <c r="AD151" s="27"/>
      <c r="AE151" s="28"/>
      <c r="AF151" s="28"/>
    </row>
    <row r="152" spans="1:32" ht="16.5" customHeight="1">
      <c r="A152" s="21"/>
      <c r="B152" s="25"/>
      <c r="C152" s="25"/>
      <c r="D152" s="25"/>
      <c r="E152" s="25"/>
      <c r="F152" s="25"/>
      <c r="G152" s="27"/>
      <c r="H152" s="27"/>
      <c r="I152" s="29"/>
      <c r="J152" s="29"/>
      <c r="K152" s="29"/>
      <c r="L152" s="29"/>
      <c r="M152" s="28"/>
      <c r="N152" s="19"/>
      <c r="O152" s="19"/>
      <c r="P152" s="19"/>
      <c r="Q152" s="19"/>
      <c r="R152" s="19"/>
      <c r="S152" s="19"/>
      <c r="T152" s="19"/>
      <c r="U152" s="25"/>
      <c r="V152" s="25"/>
      <c r="W152" s="25"/>
      <c r="X152" s="25"/>
      <c r="Y152" s="25"/>
      <c r="Z152" s="25"/>
      <c r="AA152" s="25"/>
      <c r="AB152" s="25"/>
      <c r="AC152" s="25"/>
      <c r="AD152" s="27"/>
      <c r="AE152" s="28"/>
      <c r="AF152" s="28"/>
    </row>
    <row r="153" spans="1:32" ht="16.5" customHeight="1">
      <c r="A153" s="21"/>
      <c r="B153" s="25"/>
      <c r="C153" s="25"/>
      <c r="D153" s="25"/>
      <c r="E153" s="25"/>
      <c r="F153" s="25"/>
      <c r="G153" s="27"/>
      <c r="H153" s="27"/>
      <c r="I153" s="29"/>
      <c r="J153" s="29"/>
      <c r="K153" s="29"/>
      <c r="L153" s="29"/>
      <c r="M153" s="28"/>
      <c r="N153" s="19"/>
      <c r="O153" s="19"/>
      <c r="P153" s="19"/>
      <c r="Q153" s="19"/>
      <c r="R153" s="19"/>
      <c r="S153" s="19"/>
      <c r="T153" s="19"/>
      <c r="U153" s="25"/>
      <c r="V153" s="25"/>
      <c r="W153" s="25"/>
      <c r="X153" s="25"/>
      <c r="Y153" s="25"/>
      <c r="Z153" s="25"/>
      <c r="AA153" s="25"/>
      <c r="AB153" s="25"/>
      <c r="AC153" s="25"/>
      <c r="AD153" s="27"/>
      <c r="AE153" s="28"/>
      <c r="AF153" s="28"/>
    </row>
    <row r="154" spans="1:32" ht="16.5" customHeight="1">
      <c r="A154" s="21"/>
      <c r="B154" s="25"/>
      <c r="C154" s="25"/>
      <c r="D154" s="25"/>
      <c r="E154" s="25"/>
      <c r="F154" s="25"/>
      <c r="G154" s="27"/>
      <c r="H154" s="27"/>
      <c r="I154" s="29"/>
      <c r="J154" s="29"/>
      <c r="K154" s="29"/>
      <c r="L154" s="29"/>
      <c r="M154" s="28"/>
      <c r="N154" s="19"/>
      <c r="O154" s="19"/>
      <c r="P154" s="19"/>
      <c r="Q154" s="19"/>
      <c r="R154" s="19"/>
      <c r="S154" s="19"/>
      <c r="T154" s="19"/>
      <c r="U154" s="25"/>
      <c r="V154" s="25"/>
      <c r="W154" s="25"/>
      <c r="X154" s="25"/>
      <c r="Y154" s="25"/>
      <c r="Z154" s="25"/>
      <c r="AA154" s="25"/>
      <c r="AB154" s="25"/>
      <c r="AC154" s="25"/>
      <c r="AD154" s="27"/>
      <c r="AE154" s="28"/>
      <c r="AF154" s="28"/>
    </row>
    <row r="155" spans="1:32" ht="16.5" customHeight="1">
      <c r="A155" s="21"/>
      <c r="B155" s="25"/>
      <c r="C155" s="25"/>
      <c r="D155" s="25"/>
      <c r="E155" s="25"/>
      <c r="F155" s="25"/>
      <c r="G155" s="27"/>
      <c r="H155" s="27"/>
      <c r="I155" s="29"/>
      <c r="J155" s="29"/>
      <c r="K155" s="29"/>
      <c r="L155" s="29"/>
      <c r="M155" s="28"/>
      <c r="N155" s="19"/>
      <c r="O155" s="19"/>
      <c r="P155" s="19"/>
      <c r="Q155" s="19"/>
      <c r="R155" s="19"/>
      <c r="S155" s="19"/>
      <c r="T155" s="19"/>
      <c r="U155" s="25"/>
      <c r="V155" s="25"/>
      <c r="W155" s="25"/>
      <c r="X155" s="25"/>
      <c r="Y155" s="25"/>
      <c r="Z155" s="25"/>
      <c r="AA155" s="25"/>
      <c r="AB155" s="25"/>
      <c r="AC155" s="25"/>
      <c r="AD155" s="27"/>
      <c r="AE155" s="28"/>
      <c r="AF155" s="28"/>
    </row>
    <row r="156" spans="1:32" ht="16.5" customHeight="1">
      <c r="A156" s="21"/>
      <c r="B156" s="25"/>
      <c r="C156" s="25"/>
      <c r="D156" s="25"/>
      <c r="E156" s="25"/>
      <c r="F156" s="25"/>
      <c r="G156" s="27"/>
      <c r="H156" s="27"/>
      <c r="I156" s="29"/>
      <c r="J156" s="29"/>
      <c r="K156" s="29"/>
      <c r="L156" s="29"/>
      <c r="M156" s="28"/>
      <c r="N156" s="19"/>
      <c r="O156" s="19"/>
      <c r="P156" s="19"/>
      <c r="Q156" s="19"/>
      <c r="R156" s="19"/>
      <c r="S156" s="19"/>
      <c r="T156" s="19"/>
      <c r="U156" s="25"/>
      <c r="V156" s="25"/>
      <c r="W156" s="25"/>
      <c r="X156" s="25"/>
      <c r="Y156" s="25"/>
      <c r="Z156" s="25"/>
      <c r="AA156" s="25"/>
      <c r="AB156" s="25"/>
      <c r="AC156" s="25"/>
      <c r="AD156" s="27"/>
      <c r="AE156" s="28"/>
      <c r="AF156" s="28"/>
    </row>
    <row r="157" spans="1:32" ht="16.5" customHeight="1">
      <c r="A157" s="21"/>
      <c r="B157" s="25"/>
      <c r="C157" s="25"/>
      <c r="D157" s="25"/>
      <c r="E157" s="25"/>
      <c r="F157" s="25"/>
      <c r="G157" s="27"/>
      <c r="H157" s="27"/>
      <c r="I157" s="29"/>
      <c r="J157" s="29"/>
      <c r="K157" s="29"/>
      <c r="L157" s="29"/>
      <c r="M157" s="28"/>
      <c r="N157" s="19"/>
      <c r="O157" s="19"/>
      <c r="P157" s="19"/>
      <c r="Q157" s="19"/>
      <c r="R157" s="19"/>
      <c r="S157" s="19"/>
      <c r="T157" s="19"/>
      <c r="U157" s="25"/>
      <c r="V157" s="25"/>
      <c r="W157" s="25"/>
      <c r="X157" s="25"/>
      <c r="Y157" s="25"/>
      <c r="Z157" s="25"/>
      <c r="AA157" s="25"/>
      <c r="AB157" s="25"/>
      <c r="AC157" s="25"/>
      <c r="AD157" s="27"/>
      <c r="AE157" s="28"/>
      <c r="AF157" s="28"/>
    </row>
    <row r="158" spans="1:32" ht="16.5" customHeight="1">
      <c r="A158" s="21"/>
      <c r="B158" s="25"/>
      <c r="C158" s="25"/>
      <c r="D158" s="25"/>
      <c r="E158" s="25"/>
      <c r="F158" s="25"/>
      <c r="G158" s="27"/>
      <c r="H158" s="27"/>
      <c r="I158" s="29"/>
      <c r="J158" s="29"/>
      <c r="K158" s="29"/>
      <c r="L158" s="29"/>
      <c r="M158" s="28"/>
      <c r="N158" s="19"/>
      <c r="O158" s="19"/>
      <c r="P158" s="19"/>
      <c r="Q158" s="19"/>
      <c r="R158" s="19"/>
      <c r="S158" s="19"/>
      <c r="T158" s="19"/>
      <c r="U158" s="25"/>
      <c r="V158" s="25"/>
      <c r="W158" s="25"/>
      <c r="X158" s="25"/>
      <c r="Y158" s="25"/>
      <c r="Z158" s="25"/>
      <c r="AA158" s="25"/>
      <c r="AB158" s="25"/>
      <c r="AC158" s="25"/>
      <c r="AD158" s="27"/>
      <c r="AE158" s="28"/>
      <c r="AF158" s="28"/>
    </row>
    <row r="159" spans="1:32" ht="16.5" customHeight="1">
      <c r="A159" s="21"/>
      <c r="B159" s="25"/>
      <c r="C159" s="25"/>
      <c r="D159" s="25"/>
      <c r="E159" s="25"/>
      <c r="F159" s="25"/>
      <c r="G159" s="27"/>
      <c r="H159" s="27"/>
      <c r="I159" s="29"/>
      <c r="J159" s="29"/>
      <c r="K159" s="29"/>
      <c r="L159" s="29"/>
      <c r="M159" s="28"/>
      <c r="N159" s="19"/>
      <c r="O159" s="19"/>
      <c r="P159" s="19"/>
      <c r="Q159" s="19"/>
      <c r="R159" s="19"/>
      <c r="S159" s="19"/>
      <c r="T159" s="19"/>
      <c r="U159" s="25"/>
      <c r="V159" s="25"/>
      <c r="W159" s="25"/>
      <c r="X159" s="25"/>
      <c r="Y159" s="25"/>
      <c r="Z159" s="25"/>
      <c r="AA159" s="25"/>
      <c r="AB159" s="25"/>
      <c r="AC159" s="25"/>
      <c r="AD159" s="27"/>
      <c r="AE159" s="28"/>
      <c r="AF159" s="28"/>
    </row>
    <row r="160" spans="1:32" ht="16.5" customHeight="1">
      <c r="A160" s="21"/>
      <c r="B160" s="25"/>
      <c r="C160" s="25"/>
      <c r="D160" s="25"/>
      <c r="E160" s="25"/>
      <c r="F160" s="25"/>
      <c r="G160" s="27"/>
      <c r="H160" s="27"/>
      <c r="I160" s="29"/>
      <c r="J160" s="29"/>
      <c r="K160" s="29"/>
      <c r="L160" s="29"/>
      <c r="M160" s="28"/>
      <c r="N160" s="19"/>
      <c r="O160" s="19"/>
      <c r="P160" s="19"/>
      <c r="Q160" s="19"/>
      <c r="R160" s="19"/>
      <c r="S160" s="19"/>
      <c r="T160" s="19"/>
      <c r="U160" s="25"/>
      <c r="V160" s="25"/>
      <c r="W160" s="25"/>
      <c r="X160" s="25"/>
      <c r="Y160" s="25"/>
      <c r="Z160" s="25"/>
      <c r="AA160" s="25"/>
      <c r="AB160" s="25"/>
      <c r="AC160" s="25"/>
      <c r="AD160" s="27"/>
      <c r="AE160" s="28"/>
      <c r="AF160" s="28"/>
    </row>
    <row r="161" spans="1:32" ht="16.5" customHeight="1">
      <c r="A161" s="21"/>
      <c r="B161" s="25"/>
      <c r="C161" s="25"/>
      <c r="D161" s="25"/>
      <c r="E161" s="25"/>
      <c r="F161" s="25"/>
      <c r="G161" s="27"/>
      <c r="H161" s="27"/>
      <c r="I161" s="29"/>
      <c r="J161" s="29"/>
      <c r="K161" s="29"/>
      <c r="L161" s="29"/>
      <c r="M161" s="28"/>
      <c r="N161" s="19"/>
      <c r="O161" s="19"/>
      <c r="P161" s="19"/>
      <c r="Q161" s="19"/>
      <c r="R161" s="19"/>
      <c r="S161" s="19"/>
      <c r="T161" s="19"/>
      <c r="U161" s="25"/>
      <c r="V161" s="25"/>
      <c r="W161" s="25"/>
      <c r="X161" s="25"/>
      <c r="Y161" s="25"/>
      <c r="Z161" s="25"/>
      <c r="AA161" s="25"/>
      <c r="AB161" s="25"/>
      <c r="AC161" s="25"/>
      <c r="AD161" s="27"/>
      <c r="AE161" s="28"/>
      <c r="AF161" s="28"/>
    </row>
    <row r="162" spans="1:32" ht="16.5" customHeight="1">
      <c r="A162" s="21"/>
      <c r="B162" s="25"/>
      <c r="C162" s="25"/>
      <c r="D162" s="25"/>
      <c r="E162" s="25"/>
      <c r="F162" s="25"/>
      <c r="G162" s="27"/>
      <c r="H162" s="27"/>
      <c r="I162" s="29"/>
      <c r="J162" s="29"/>
      <c r="K162" s="29"/>
      <c r="L162" s="29"/>
      <c r="M162" s="28"/>
      <c r="N162" s="19"/>
      <c r="O162" s="19"/>
      <c r="P162" s="19"/>
      <c r="Q162" s="19"/>
      <c r="R162" s="19"/>
      <c r="S162" s="19"/>
      <c r="T162" s="19"/>
      <c r="U162" s="25"/>
      <c r="V162" s="25"/>
      <c r="W162" s="25"/>
      <c r="X162" s="25"/>
      <c r="Y162" s="25"/>
      <c r="Z162" s="25"/>
      <c r="AA162" s="25"/>
      <c r="AB162" s="25"/>
      <c r="AC162" s="25"/>
      <c r="AD162" s="27"/>
      <c r="AE162" s="28"/>
      <c r="AF162" s="28"/>
    </row>
    <row r="163" spans="1:32" ht="16.5" customHeight="1">
      <c r="A163" s="21"/>
      <c r="B163" s="25"/>
      <c r="C163" s="25"/>
      <c r="D163" s="25"/>
      <c r="E163" s="25"/>
      <c r="F163" s="25"/>
      <c r="G163" s="27"/>
      <c r="H163" s="27"/>
      <c r="I163" s="29"/>
      <c r="J163" s="29"/>
      <c r="K163" s="29"/>
      <c r="L163" s="29"/>
      <c r="M163" s="28"/>
      <c r="N163" s="19"/>
      <c r="O163" s="19"/>
      <c r="P163" s="19"/>
      <c r="Q163" s="19"/>
      <c r="R163" s="19"/>
      <c r="S163" s="19"/>
      <c r="T163" s="19"/>
      <c r="U163" s="25"/>
      <c r="V163" s="25"/>
      <c r="W163" s="25"/>
      <c r="X163" s="25"/>
      <c r="Y163" s="25"/>
      <c r="Z163" s="25"/>
      <c r="AA163" s="25"/>
      <c r="AB163" s="25"/>
      <c r="AC163" s="25"/>
      <c r="AD163" s="27"/>
      <c r="AE163" s="28"/>
      <c r="AF163" s="28"/>
    </row>
    <row r="164" spans="1:32" ht="16.5" customHeight="1">
      <c r="A164" s="21"/>
      <c r="B164" s="25"/>
      <c r="C164" s="25"/>
      <c r="D164" s="25"/>
      <c r="E164" s="25"/>
      <c r="F164" s="25"/>
      <c r="G164" s="27"/>
      <c r="H164" s="27"/>
      <c r="I164" s="29"/>
      <c r="J164" s="29"/>
      <c r="K164" s="29"/>
      <c r="L164" s="29"/>
      <c r="M164" s="28"/>
      <c r="N164" s="19"/>
      <c r="O164" s="19"/>
      <c r="P164" s="19"/>
      <c r="Q164" s="19"/>
      <c r="R164" s="19"/>
      <c r="S164" s="19"/>
      <c r="T164" s="19"/>
      <c r="U164" s="25"/>
      <c r="V164" s="25"/>
      <c r="W164" s="25"/>
      <c r="X164" s="25"/>
      <c r="Y164" s="25"/>
      <c r="Z164" s="25"/>
      <c r="AA164" s="25"/>
      <c r="AB164" s="25"/>
      <c r="AC164" s="25"/>
      <c r="AD164" s="27"/>
      <c r="AE164" s="28"/>
      <c r="AF164" s="28"/>
    </row>
    <row r="165" spans="1:32" ht="16.5" customHeight="1">
      <c r="A165" s="21"/>
      <c r="B165" s="25"/>
      <c r="C165" s="25"/>
      <c r="D165" s="25"/>
      <c r="E165" s="25"/>
      <c r="F165" s="25"/>
      <c r="G165" s="27"/>
      <c r="H165" s="27"/>
      <c r="I165" s="29"/>
      <c r="J165" s="29"/>
      <c r="K165" s="29"/>
      <c r="L165" s="29"/>
      <c r="M165" s="28"/>
      <c r="N165" s="19"/>
      <c r="O165" s="19"/>
      <c r="P165" s="19"/>
      <c r="Q165" s="19"/>
      <c r="R165" s="19"/>
      <c r="S165" s="19"/>
      <c r="T165" s="19"/>
      <c r="U165" s="25"/>
      <c r="V165" s="25"/>
      <c r="W165" s="25"/>
      <c r="X165" s="25"/>
      <c r="Y165" s="25"/>
      <c r="Z165" s="25"/>
      <c r="AA165" s="25"/>
      <c r="AB165" s="25"/>
      <c r="AC165" s="25"/>
      <c r="AD165" s="27"/>
      <c r="AE165" s="28"/>
      <c r="AF165" s="28"/>
    </row>
    <row r="166" spans="1:32" ht="16.5" customHeight="1">
      <c r="A166" s="21"/>
      <c r="B166" s="25"/>
      <c r="C166" s="25"/>
      <c r="D166" s="25"/>
      <c r="E166" s="25"/>
      <c r="F166" s="25"/>
      <c r="G166" s="27"/>
      <c r="H166" s="27"/>
      <c r="I166" s="29"/>
      <c r="J166" s="29"/>
      <c r="K166" s="29"/>
      <c r="L166" s="29"/>
      <c r="M166" s="28"/>
      <c r="N166" s="19"/>
      <c r="O166" s="19"/>
      <c r="P166" s="19"/>
      <c r="Q166" s="19"/>
      <c r="R166" s="19"/>
      <c r="S166" s="19"/>
      <c r="T166" s="19"/>
      <c r="U166" s="25"/>
      <c r="V166" s="25"/>
      <c r="W166" s="25"/>
      <c r="X166" s="25"/>
      <c r="Y166" s="25"/>
      <c r="Z166" s="25"/>
      <c r="AA166" s="25"/>
      <c r="AB166" s="25"/>
      <c r="AC166" s="25"/>
      <c r="AD166" s="27"/>
      <c r="AE166" s="28"/>
      <c r="AF166" s="28"/>
    </row>
    <row r="167" spans="1:32" ht="16.5" customHeight="1">
      <c r="A167" s="21"/>
      <c r="B167" s="25"/>
      <c r="C167" s="25"/>
      <c r="D167" s="25"/>
      <c r="E167" s="25"/>
      <c r="F167" s="25"/>
      <c r="G167" s="27"/>
      <c r="H167" s="27"/>
      <c r="I167" s="29"/>
      <c r="J167" s="29"/>
      <c r="K167" s="29"/>
      <c r="L167" s="29"/>
      <c r="M167" s="28"/>
      <c r="N167" s="19"/>
      <c r="O167" s="19"/>
      <c r="P167" s="19"/>
      <c r="Q167" s="19"/>
      <c r="R167" s="19"/>
      <c r="S167" s="19"/>
      <c r="T167" s="19"/>
      <c r="U167" s="25"/>
      <c r="V167" s="25"/>
      <c r="W167" s="25"/>
      <c r="X167" s="25"/>
      <c r="Y167" s="25"/>
      <c r="Z167" s="25"/>
      <c r="AA167" s="25"/>
      <c r="AB167" s="25"/>
      <c r="AC167" s="25"/>
      <c r="AD167" s="27"/>
      <c r="AE167" s="28"/>
      <c r="AF167" s="28"/>
    </row>
    <row r="168" spans="1:32" ht="16.5" customHeight="1">
      <c r="A168" s="21"/>
      <c r="B168" s="25"/>
      <c r="C168" s="25"/>
      <c r="D168" s="25"/>
      <c r="E168" s="25"/>
      <c r="F168" s="25"/>
      <c r="G168" s="27"/>
      <c r="H168" s="27"/>
      <c r="I168" s="29"/>
      <c r="J168" s="29"/>
      <c r="K168" s="29"/>
      <c r="L168" s="29"/>
      <c r="M168" s="28"/>
      <c r="N168" s="19"/>
      <c r="O168" s="19"/>
      <c r="P168" s="19"/>
      <c r="Q168" s="19"/>
      <c r="R168" s="19"/>
      <c r="S168" s="19"/>
      <c r="T168" s="19"/>
      <c r="U168" s="25"/>
      <c r="V168" s="25"/>
      <c r="W168" s="25"/>
      <c r="X168" s="25"/>
      <c r="Y168" s="25"/>
      <c r="Z168" s="25"/>
      <c r="AA168" s="25"/>
      <c r="AB168" s="25"/>
      <c r="AC168" s="25"/>
      <c r="AD168" s="27"/>
      <c r="AE168" s="28"/>
      <c r="AF168" s="28"/>
    </row>
    <row r="169" spans="1:32" ht="16.5" customHeight="1">
      <c r="A169" s="21"/>
      <c r="B169" s="25"/>
      <c r="C169" s="25"/>
      <c r="D169" s="25"/>
      <c r="E169" s="25"/>
      <c r="F169" s="25"/>
      <c r="G169" s="27"/>
      <c r="H169" s="27"/>
      <c r="I169" s="29"/>
      <c r="J169" s="29"/>
      <c r="K169" s="29"/>
      <c r="L169" s="29"/>
      <c r="M169" s="28"/>
      <c r="N169" s="19"/>
      <c r="O169" s="19"/>
      <c r="P169" s="19"/>
      <c r="Q169" s="19"/>
      <c r="R169" s="19"/>
      <c r="S169" s="19"/>
      <c r="T169" s="19"/>
      <c r="U169" s="25"/>
      <c r="V169" s="25"/>
      <c r="W169" s="25"/>
      <c r="X169" s="25"/>
      <c r="Y169" s="25"/>
      <c r="Z169" s="25"/>
      <c r="AA169" s="25"/>
      <c r="AB169" s="25"/>
      <c r="AC169" s="25"/>
      <c r="AD169" s="27"/>
      <c r="AE169" s="28"/>
      <c r="AF169" s="28"/>
    </row>
    <row r="170" spans="1:32" ht="16.5" customHeight="1">
      <c r="A170" s="21"/>
      <c r="B170" s="25"/>
      <c r="C170" s="25"/>
      <c r="D170" s="25"/>
      <c r="E170" s="25"/>
      <c r="F170" s="25"/>
      <c r="G170" s="27"/>
      <c r="H170" s="27"/>
      <c r="I170" s="29"/>
      <c r="J170" s="29"/>
      <c r="K170" s="29"/>
      <c r="L170" s="29"/>
      <c r="M170" s="28"/>
      <c r="N170" s="19"/>
      <c r="O170" s="19"/>
      <c r="P170" s="19"/>
      <c r="Q170" s="19"/>
      <c r="R170" s="19"/>
      <c r="S170" s="19"/>
      <c r="T170" s="19"/>
      <c r="U170" s="25"/>
      <c r="V170" s="25"/>
      <c r="W170" s="25"/>
      <c r="X170" s="25"/>
      <c r="Y170" s="25"/>
      <c r="Z170" s="25"/>
      <c r="AA170" s="25"/>
      <c r="AB170" s="25"/>
      <c r="AC170" s="25"/>
      <c r="AD170" s="27"/>
      <c r="AE170" s="28"/>
      <c r="AF170" s="28"/>
    </row>
    <row r="171" spans="1:32" ht="16.5" customHeight="1">
      <c r="A171" s="21"/>
      <c r="B171" s="25"/>
      <c r="C171" s="25"/>
      <c r="D171" s="25"/>
      <c r="E171" s="25"/>
      <c r="F171" s="25"/>
      <c r="G171" s="27"/>
      <c r="H171" s="27"/>
      <c r="I171" s="29"/>
      <c r="J171" s="29"/>
      <c r="K171" s="29"/>
      <c r="L171" s="29"/>
      <c r="M171" s="28"/>
      <c r="N171" s="19"/>
      <c r="O171" s="19"/>
      <c r="P171" s="19"/>
      <c r="Q171" s="19"/>
      <c r="R171" s="19"/>
      <c r="S171" s="19"/>
      <c r="T171" s="19"/>
      <c r="U171" s="25"/>
      <c r="V171" s="25"/>
      <c r="W171" s="25"/>
      <c r="X171" s="25"/>
      <c r="Y171" s="25"/>
      <c r="Z171" s="25"/>
      <c r="AA171" s="25"/>
      <c r="AB171" s="25"/>
      <c r="AC171" s="25"/>
      <c r="AD171" s="27"/>
      <c r="AE171" s="28"/>
      <c r="AF171" s="28"/>
    </row>
    <row r="172" spans="1:32" ht="16.5" customHeight="1">
      <c r="A172" s="21"/>
      <c r="B172" s="25"/>
      <c r="C172" s="25"/>
      <c r="D172" s="25"/>
      <c r="E172" s="25"/>
      <c r="F172" s="25"/>
      <c r="G172" s="27"/>
      <c r="H172" s="27"/>
      <c r="I172" s="29"/>
      <c r="J172" s="29"/>
      <c r="K172" s="29"/>
      <c r="L172" s="29"/>
      <c r="M172" s="28"/>
      <c r="N172" s="19"/>
      <c r="O172" s="19"/>
      <c r="P172" s="19"/>
      <c r="Q172" s="19"/>
      <c r="R172" s="19"/>
      <c r="S172" s="19"/>
      <c r="T172" s="19"/>
      <c r="U172" s="25"/>
      <c r="V172" s="25"/>
      <c r="W172" s="25"/>
      <c r="X172" s="25"/>
      <c r="Y172" s="25"/>
      <c r="Z172" s="25"/>
      <c r="AA172" s="25"/>
      <c r="AB172" s="25"/>
      <c r="AC172" s="25"/>
      <c r="AD172" s="27"/>
      <c r="AE172" s="28"/>
      <c r="AF172" s="28"/>
    </row>
    <row r="173" spans="1:32" ht="16.5" customHeight="1">
      <c r="A173" s="21"/>
      <c r="B173" s="25"/>
      <c r="C173" s="25"/>
      <c r="D173" s="25"/>
      <c r="E173" s="25"/>
      <c r="F173" s="25"/>
      <c r="G173" s="27"/>
      <c r="H173" s="27"/>
      <c r="I173" s="29"/>
      <c r="J173" s="29"/>
      <c r="K173" s="29"/>
      <c r="L173" s="29"/>
      <c r="M173" s="28"/>
      <c r="N173" s="19"/>
      <c r="O173" s="19"/>
      <c r="P173" s="19"/>
      <c r="Q173" s="19"/>
      <c r="R173" s="19"/>
      <c r="S173" s="19"/>
      <c r="T173" s="19"/>
      <c r="U173" s="25"/>
      <c r="V173" s="25"/>
      <c r="W173" s="25"/>
      <c r="X173" s="25"/>
      <c r="Y173" s="25"/>
      <c r="Z173" s="25"/>
      <c r="AA173" s="25"/>
      <c r="AB173" s="25"/>
      <c r="AC173" s="25"/>
      <c r="AD173" s="27"/>
      <c r="AE173" s="28"/>
      <c r="AF173" s="28"/>
    </row>
    <row r="174" spans="1:32" ht="16.5" customHeight="1">
      <c r="A174" s="21"/>
      <c r="B174" s="25"/>
      <c r="C174" s="25"/>
      <c r="D174" s="25"/>
      <c r="E174" s="25"/>
      <c r="F174" s="25"/>
      <c r="G174" s="27"/>
      <c r="H174" s="27"/>
      <c r="I174" s="29"/>
      <c r="J174" s="29"/>
      <c r="K174" s="29"/>
      <c r="L174" s="29"/>
      <c r="M174" s="28"/>
      <c r="N174" s="19"/>
      <c r="O174" s="19"/>
      <c r="P174" s="19"/>
      <c r="Q174" s="19"/>
      <c r="R174" s="19"/>
      <c r="S174" s="19"/>
      <c r="T174" s="19"/>
      <c r="U174" s="25"/>
      <c r="V174" s="25"/>
      <c r="W174" s="25"/>
      <c r="X174" s="25"/>
      <c r="Y174" s="25"/>
      <c r="Z174" s="25"/>
      <c r="AA174" s="25"/>
      <c r="AB174" s="25"/>
      <c r="AC174" s="25"/>
      <c r="AD174" s="27"/>
      <c r="AE174" s="28"/>
      <c r="AF174" s="28"/>
    </row>
    <row r="175" spans="1:32" ht="16.5" customHeight="1">
      <c r="A175" s="21"/>
      <c r="B175" s="25"/>
      <c r="C175" s="25"/>
      <c r="D175" s="25"/>
      <c r="E175" s="25"/>
      <c r="F175" s="25"/>
      <c r="G175" s="27"/>
      <c r="H175" s="27"/>
      <c r="I175" s="29"/>
      <c r="J175" s="29"/>
      <c r="K175" s="29"/>
      <c r="L175" s="29"/>
      <c r="M175" s="28"/>
      <c r="N175" s="19"/>
      <c r="O175" s="19"/>
      <c r="P175" s="19"/>
      <c r="Q175" s="19"/>
      <c r="R175" s="19"/>
      <c r="S175" s="19"/>
      <c r="T175" s="19"/>
      <c r="U175" s="25"/>
      <c r="V175" s="25"/>
      <c r="W175" s="25"/>
      <c r="X175" s="25"/>
      <c r="Y175" s="25"/>
      <c r="Z175" s="25"/>
      <c r="AA175" s="25"/>
      <c r="AB175" s="25"/>
      <c r="AC175" s="25"/>
      <c r="AD175" s="27"/>
      <c r="AE175" s="28"/>
      <c r="AF175" s="28"/>
    </row>
    <row r="176" spans="1:32" ht="16.5" customHeight="1">
      <c r="A176" s="21"/>
      <c r="B176" s="25"/>
      <c r="C176" s="25"/>
      <c r="D176" s="25"/>
      <c r="E176" s="25"/>
      <c r="F176" s="25"/>
      <c r="G176" s="27"/>
      <c r="H176" s="27"/>
      <c r="I176" s="29"/>
      <c r="J176" s="29"/>
      <c r="K176" s="29"/>
      <c r="L176" s="29"/>
      <c r="M176" s="28"/>
      <c r="N176" s="19"/>
      <c r="O176" s="19"/>
      <c r="P176" s="19"/>
      <c r="Q176" s="19"/>
      <c r="R176" s="19"/>
      <c r="S176" s="19"/>
      <c r="T176" s="19"/>
      <c r="U176" s="25"/>
      <c r="V176" s="25"/>
      <c r="W176" s="25"/>
      <c r="X176" s="25"/>
      <c r="Y176" s="25"/>
      <c r="Z176" s="25"/>
      <c r="AA176" s="25"/>
      <c r="AB176" s="25"/>
      <c r="AC176" s="25"/>
      <c r="AD176" s="27"/>
      <c r="AE176" s="28"/>
      <c r="AF176" s="28"/>
    </row>
    <row r="177" spans="1:32" ht="16.5" customHeight="1">
      <c r="A177" s="21"/>
      <c r="B177" s="25"/>
      <c r="C177" s="25"/>
      <c r="D177" s="25"/>
      <c r="E177" s="25"/>
      <c r="F177" s="25"/>
      <c r="G177" s="27"/>
      <c r="H177" s="27"/>
      <c r="I177" s="29"/>
      <c r="J177" s="29"/>
      <c r="K177" s="29"/>
      <c r="L177" s="29"/>
      <c r="M177" s="28"/>
      <c r="N177" s="19"/>
      <c r="O177" s="19"/>
      <c r="P177" s="19"/>
      <c r="Q177" s="19"/>
      <c r="R177" s="19"/>
      <c r="S177" s="19"/>
      <c r="T177" s="19"/>
      <c r="U177" s="25"/>
      <c r="V177" s="25"/>
      <c r="W177" s="25"/>
      <c r="X177" s="25"/>
      <c r="Y177" s="25"/>
      <c r="Z177" s="25"/>
      <c r="AA177" s="25"/>
      <c r="AB177" s="25"/>
      <c r="AC177" s="25"/>
      <c r="AD177" s="27"/>
      <c r="AE177" s="28"/>
      <c r="AF177" s="28"/>
    </row>
    <row r="178" spans="1:32" ht="16.5" customHeight="1">
      <c r="A178" s="21"/>
      <c r="B178" s="25"/>
      <c r="C178" s="25"/>
      <c r="D178" s="25"/>
      <c r="E178" s="25"/>
      <c r="F178" s="25"/>
      <c r="G178" s="27"/>
      <c r="H178" s="27"/>
      <c r="I178" s="29"/>
      <c r="J178" s="29"/>
      <c r="K178" s="29"/>
      <c r="L178" s="29"/>
      <c r="M178" s="28"/>
      <c r="N178" s="19"/>
      <c r="O178" s="19"/>
      <c r="P178" s="19"/>
      <c r="Q178" s="19"/>
      <c r="R178" s="19"/>
      <c r="S178" s="19"/>
      <c r="T178" s="19"/>
      <c r="U178" s="25"/>
      <c r="V178" s="25"/>
      <c r="W178" s="25"/>
      <c r="X178" s="25"/>
      <c r="Y178" s="25"/>
      <c r="Z178" s="25"/>
      <c r="AA178" s="25"/>
      <c r="AB178" s="25"/>
      <c r="AC178" s="25"/>
      <c r="AD178" s="27"/>
      <c r="AE178" s="28"/>
      <c r="AF178" s="28"/>
    </row>
    <row r="179" spans="1:32" ht="16.5" customHeight="1">
      <c r="A179" s="21"/>
      <c r="B179" s="25"/>
      <c r="C179" s="25"/>
      <c r="D179" s="25"/>
      <c r="E179" s="25"/>
      <c r="F179" s="25"/>
      <c r="G179" s="27"/>
      <c r="H179" s="27"/>
      <c r="I179" s="29"/>
      <c r="J179" s="29"/>
      <c r="K179" s="29"/>
      <c r="L179" s="29"/>
      <c r="M179" s="28"/>
      <c r="N179" s="19"/>
      <c r="O179" s="19"/>
      <c r="P179" s="19"/>
      <c r="Q179" s="19"/>
      <c r="R179" s="19"/>
      <c r="S179" s="19"/>
      <c r="T179" s="19"/>
      <c r="U179" s="25"/>
      <c r="V179" s="25"/>
      <c r="W179" s="25"/>
      <c r="X179" s="25"/>
      <c r="Y179" s="25"/>
      <c r="Z179" s="25"/>
      <c r="AA179" s="25"/>
      <c r="AB179" s="25"/>
      <c r="AC179" s="25"/>
      <c r="AD179" s="27"/>
      <c r="AE179" s="28"/>
      <c r="AF179" s="28"/>
    </row>
    <row r="180" spans="1:32" ht="16.5" customHeight="1">
      <c r="A180" s="21"/>
      <c r="B180" s="25"/>
      <c r="C180" s="25"/>
      <c r="D180" s="25"/>
      <c r="E180" s="25"/>
      <c r="F180" s="25"/>
      <c r="G180" s="27"/>
      <c r="H180" s="27"/>
      <c r="I180" s="29"/>
      <c r="J180" s="29"/>
      <c r="K180" s="29"/>
      <c r="L180" s="29"/>
      <c r="M180" s="28"/>
      <c r="N180" s="19"/>
      <c r="O180" s="19"/>
      <c r="P180" s="19"/>
      <c r="Q180" s="19"/>
      <c r="R180" s="19"/>
      <c r="S180" s="19"/>
      <c r="T180" s="19"/>
      <c r="U180" s="25"/>
      <c r="V180" s="25"/>
      <c r="W180" s="25"/>
      <c r="X180" s="25"/>
      <c r="Y180" s="25"/>
      <c r="Z180" s="25"/>
      <c r="AA180" s="25"/>
      <c r="AB180" s="25"/>
      <c r="AC180" s="25"/>
      <c r="AD180" s="27"/>
      <c r="AE180" s="28"/>
      <c r="AF180" s="28"/>
    </row>
    <row r="181" spans="1:32" ht="16.5" customHeight="1">
      <c r="A181" s="21"/>
      <c r="B181" s="25"/>
      <c r="C181" s="25"/>
      <c r="D181" s="25"/>
      <c r="E181" s="25"/>
      <c r="F181" s="25"/>
      <c r="G181" s="27"/>
      <c r="H181" s="27"/>
      <c r="I181" s="29"/>
      <c r="J181" s="29"/>
      <c r="K181" s="29"/>
      <c r="L181" s="29"/>
      <c r="M181" s="28"/>
      <c r="N181" s="19"/>
      <c r="O181" s="19"/>
      <c r="P181" s="19"/>
      <c r="Q181" s="19"/>
      <c r="R181" s="19"/>
      <c r="S181" s="19"/>
      <c r="T181" s="19"/>
      <c r="U181" s="25"/>
      <c r="V181" s="25"/>
      <c r="W181" s="25"/>
      <c r="X181" s="25"/>
      <c r="Y181" s="25"/>
      <c r="Z181" s="25"/>
      <c r="AA181" s="25"/>
      <c r="AB181" s="25"/>
      <c r="AC181" s="25"/>
      <c r="AD181" s="27"/>
      <c r="AE181" s="28"/>
      <c r="AF181" s="28"/>
    </row>
    <row r="182" spans="1:32" ht="16.5" customHeight="1">
      <c r="A182" s="21"/>
      <c r="B182" s="25"/>
      <c r="C182" s="25"/>
      <c r="D182" s="25"/>
      <c r="E182" s="25"/>
      <c r="F182" s="25"/>
      <c r="G182" s="27"/>
      <c r="H182" s="27"/>
      <c r="I182" s="29"/>
      <c r="J182" s="29"/>
      <c r="K182" s="29"/>
      <c r="L182" s="29"/>
      <c r="M182" s="28"/>
      <c r="N182" s="19"/>
      <c r="O182" s="19"/>
      <c r="P182" s="19"/>
      <c r="Q182" s="19"/>
      <c r="R182" s="19"/>
      <c r="S182" s="19"/>
      <c r="T182" s="19"/>
      <c r="U182" s="25"/>
      <c r="V182" s="25"/>
      <c r="W182" s="25"/>
      <c r="X182" s="25"/>
      <c r="Y182" s="25"/>
      <c r="Z182" s="25"/>
      <c r="AA182" s="25"/>
      <c r="AB182" s="25"/>
      <c r="AC182" s="25"/>
      <c r="AD182" s="27"/>
      <c r="AE182" s="28"/>
      <c r="AF182" s="28"/>
    </row>
    <row r="183" spans="1:32" ht="16.5" customHeight="1">
      <c r="A183" s="21"/>
      <c r="B183" s="25"/>
      <c r="C183" s="25"/>
      <c r="D183" s="25"/>
      <c r="E183" s="25"/>
      <c r="F183" s="25"/>
      <c r="G183" s="27"/>
      <c r="H183" s="27"/>
      <c r="I183" s="29"/>
      <c r="J183" s="29"/>
      <c r="K183" s="29"/>
      <c r="L183" s="29"/>
      <c r="M183" s="28"/>
      <c r="N183" s="19"/>
      <c r="O183" s="19"/>
      <c r="P183" s="19"/>
      <c r="Q183" s="19"/>
      <c r="R183" s="19"/>
      <c r="S183" s="19"/>
      <c r="T183" s="19"/>
      <c r="U183" s="25"/>
      <c r="V183" s="25"/>
      <c r="W183" s="25"/>
      <c r="X183" s="25"/>
      <c r="Y183" s="25"/>
      <c r="Z183" s="25"/>
      <c r="AA183" s="25"/>
      <c r="AB183" s="25"/>
      <c r="AC183" s="25"/>
      <c r="AD183" s="27"/>
      <c r="AE183" s="28"/>
      <c r="AF183" s="28"/>
    </row>
    <row r="184" spans="1:32" ht="16.5" customHeight="1">
      <c r="A184" s="21"/>
      <c r="B184" s="25"/>
      <c r="C184" s="25"/>
      <c r="D184" s="25"/>
      <c r="E184" s="25"/>
      <c r="F184" s="25"/>
      <c r="G184" s="27"/>
      <c r="H184" s="27"/>
      <c r="I184" s="29"/>
      <c r="J184" s="29"/>
      <c r="K184" s="29"/>
      <c r="L184" s="29"/>
      <c r="M184" s="28"/>
      <c r="N184" s="19"/>
      <c r="O184" s="19"/>
      <c r="P184" s="19"/>
      <c r="Q184" s="19"/>
      <c r="R184" s="19"/>
      <c r="S184" s="19"/>
      <c r="T184" s="19"/>
      <c r="U184" s="25"/>
      <c r="V184" s="25"/>
      <c r="W184" s="25"/>
      <c r="X184" s="25"/>
      <c r="Y184" s="25"/>
      <c r="Z184" s="25"/>
      <c r="AA184" s="25"/>
      <c r="AB184" s="25"/>
      <c r="AC184" s="25"/>
      <c r="AD184" s="27"/>
      <c r="AE184" s="28"/>
      <c r="AF184" s="28"/>
    </row>
    <row r="185" spans="1:32" ht="16.5" customHeight="1">
      <c r="A185" s="21"/>
      <c r="B185" s="25"/>
      <c r="C185" s="25"/>
      <c r="D185" s="25"/>
      <c r="E185" s="25"/>
      <c r="F185" s="25"/>
      <c r="G185" s="27"/>
      <c r="H185" s="27"/>
      <c r="I185" s="29"/>
      <c r="J185" s="29"/>
      <c r="K185" s="29"/>
      <c r="L185" s="29"/>
      <c r="M185" s="28"/>
      <c r="N185" s="19"/>
      <c r="O185" s="19"/>
      <c r="P185" s="19"/>
      <c r="Q185" s="19"/>
      <c r="R185" s="19"/>
      <c r="S185" s="19"/>
      <c r="T185" s="19"/>
      <c r="U185" s="25"/>
      <c r="V185" s="25"/>
      <c r="W185" s="25"/>
      <c r="X185" s="25"/>
      <c r="Y185" s="25"/>
      <c r="Z185" s="25"/>
      <c r="AA185" s="25"/>
      <c r="AB185" s="25"/>
      <c r="AC185" s="25"/>
      <c r="AD185" s="27"/>
      <c r="AE185" s="28"/>
      <c r="AF185" s="28"/>
    </row>
    <row r="186" spans="1:32" ht="16.5" customHeight="1">
      <c r="A186" s="21"/>
      <c r="B186" s="25"/>
      <c r="C186" s="25"/>
      <c r="D186" s="25"/>
      <c r="E186" s="25"/>
      <c r="F186" s="25"/>
      <c r="G186" s="27"/>
      <c r="H186" s="27"/>
      <c r="I186" s="29"/>
      <c r="J186" s="29"/>
      <c r="K186" s="29"/>
      <c r="L186" s="29"/>
      <c r="M186" s="28"/>
      <c r="N186" s="19"/>
      <c r="O186" s="19"/>
      <c r="P186" s="19"/>
      <c r="Q186" s="19"/>
      <c r="R186" s="19"/>
      <c r="S186" s="19"/>
      <c r="T186" s="19"/>
      <c r="U186" s="25"/>
      <c r="V186" s="25"/>
      <c r="W186" s="25"/>
      <c r="X186" s="25"/>
      <c r="Y186" s="25"/>
      <c r="Z186" s="25"/>
      <c r="AA186" s="25"/>
      <c r="AB186" s="25"/>
      <c r="AC186" s="25"/>
      <c r="AD186" s="27"/>
      <c r="AE186" s="28"/>
      <c r="AF186" s="28"/>
    </row>
    <row r="187" spans="1:32" ht="16.5" customHeight="1">
      <c r="A187" s="21"/>
      <c r="B187" s="25"/>
      <c r="C187" s="25"/>
      <c r="D187" s="25"/>
      <c r="E187" s="25"/>
      <c r="F187" s="25"/>
      <c r="G187" s="27"/>
      <c r="H187" s="27"/>
      <c r="I187" s="29"/>
      <c r="J187" s="29"/>
      <c r="K187" s="29"/>
      <c r="L187" s="29"/>
      <c r="M187" s="28"/>
      <c r="N187" s="19"/>
      <c r="O187" s="19"/>
      <c r="P187" s="19"/>
      <c r="Q187" s="19"/>
      <c r="R187" s="19"/>
      <c r="S187" s="19"/>
      <c r="T187" s="19"/>
      <c r="U187" s="25"/>
      <c r="V187" s="25"/>
      <c r="W187" s="25"/>
      <c r="X187" s="25"/>
      <c r="Y187" s="25"/>
      <c r="Z187" s="25"/>
      <c r="AA187" s="25"/>
      <c r="AB187" s="25"/>
      <c r="AC187" s="25"/>
      <c r="AD187" s="27"/>
      <c r="AE187" s="28"/>
      <c r="AF187" s="28"/>
    </row>
    <row r="188" spans="1:32" ht="16.5" customHeight="1">
      <c r="A188" s="21"/>
      <c r="B188" s="25"/>
      <c r="C188" s="25"/>
      <c r="D188" s="25"/>
      <c r="E188" s="25"/>
      <c r="F188" s="25"/>
      <c r="G188" s="27"/>
      <c r="H188" s="27"/>
      <c r="I188" s="29"/>
      <c r="J188" s="29"/>
      <c r="K188" s="29"/>
      <c r="L188" s="29"/>
      <c r="M188" s="28"/>
      <c r="N188" s="19"/>
      <c r="O188" s="19"/>
      <c r="P188" s="19"/>
      <c r="Q188" s="19"/>
      <c r="R188" s="19"/>
      <c r="S188" s="19"/>
      <c r="T188" s="19"/>
      <c r="U188" s="25"/>
      <c r="V188" s="25"/>
      <c r="W188" s="25"/>
      <c r="X188" s="25"/>
      <c r="Y188" s="25"/>
      <c r="Z188" s="25"/>
      <c r="AA188" s="25"/>
      <c r="AB188" s="25"/>
      <c r="AC188" s="25"/>
      <c r="AD188" s="27"/>
      <c r="AE188" s="28"/>
      <c r="AF188" s="28"/>
    </row>
    <row r="189" spans="1:32" ht="16.5" customHeight="1">
      <c r="A189" s="21"/>
      <c r="B189" s="25"/>
      <c r="C189" s="25"/>
      <c r="D189" s="25"/>
      <c r="E189" s="25"/>
      <c r="F189" s="25"/>
      <c r="G189" s="27"/>
      <c r="H189" s="27"/>
      <c r="I189" s="29"/>
      <c r="J189" s="29"/>
      <c r="K189" s="29"/>
      <c r="L189" s="29"/>
      <c r="M189" s="28"/>
      <c r="N189" s="19"/>
      <c r="O189" s="19"/>
      <c r="P189" s="19"/>
      <c r="Q189" s="19"/>
      <c r="R189" s="19"/>
      <c r="S189" s="19"/>
      <c r="T189" s="19"/>
      <c r="U189" s="25"/>
      <c r="V189" s="25"/>
      <c r="W189" s="25"/>
      <c r="X189" s="25"/>
      <c r="Y189" s="25"/>
      <c r="Z189" s="25"/>
      <c r="AA189" s="25"/>
      <c r="AB189" s="25"/>
      <c r="AC189" s="25"/>
      <c r="AD189" s="27"/>
      <c r="AE189" s="28"/>
      <c r="AF189" s="28"/>
    </row>
    <row r="190" spans="1:32" ht="16.5" customHeight="1">
      <c r="A190" s="21"/>
      <c r="B190" s="25"/>
      <c r="C190" s="25"/>
      <c r="D190" s="25"/>
      <c r="E190" s="25"/>
      <c r="F190" s="25"/>
      <c r="G190" s="27"/>
      <c r="H190" s="27"/>
      <c r="I190" s="29"/>
      <c r="J190" s="29"/>
      <c r="K190" s="29"/>
      <c r="L190" s="29"/>
      <c r="M190" s="28"/>
      <c r="N190" s="19"/>
      <c r="O190" s="19"/>
      <c r="P190" s="19"/>
      <c r="Q190" s="19"/>
      <c r="R190" s="19"/>
      <c r="S190" s="19"/>
      <c r="T190" s="19"/>
      <c r="U190" s="25"/>
      <c r="V190" s="25"/>
      <c r="W190" s="25"/>
      <c r="X190" s="25"/>
      <c r="Y190" s="25"/>
      <c r="Z190" s="25"/>
      <c r="AA190" s="25"/>
      <c r="AB190" s="25"/>
      <c r="AC190" s="25"/>
      <c r="AD190" s="27"/>
      <c r="AE190" s="28"/>
      <c r="AF190" s="28"/>
    </row>
    <row r="191" spans="1:32" ht="16.5" customHeight="1">
      <c r="A191" s="21"/>
      <c r="B191" s="25"/>
      <c r="C191" s="25"/>
      <c r="D191" s="25"/>
      <c r="E191" s="25"/>
      <c r="F191" s="25"/>
      <c r="G191" s="27"/>
      <c r="H191" s="27"/>
      <c r="I191" s="29"/>
      <c r="J191" s="29"/>
      <c r="K191" s="29"/>
      <c r="L191" s="29"/>
      <c r="M191" s="28"/>
      <c r="N191" s="19"/>
      <c r="O191" s="19"/>
      <c r="P191" s="19"/>
      <c r="Q191" s="19"/>
      <c r="R191" s="19"/>
      <c r="S191" s="19"/>
      <c r="T191" s="19"/>
      <c r="U191" s="25"/>
      <c r="V191" s="25"/>
      <c r="W191" s="25"/>
      <c r="X191" s="25"/>
      <c r="Y191" s="25"/>
      <c r="Z191" s="25"/>
      <c r="AA191" s="25"/>
      <c r="AB191" s="25"/>
      <c r="AC191" s="25"/>
      <c r="AD191" s="27"/>
      <c r="AE191" s="28"/>
      <c r="AF191" s="28"/>
    </row>
    <row r="192" spans="1:32" ht="16.5" customHeight="1">
      <c r="A192" s="21"/>
      <c r="B192" s="25"/>
      <c r="C192" s="25"/>
      <c r="D192" s="25"/>
      <c r="E192" s="25"/>
      <c r="F192" s="25"/>
      <c r="G192" s="27"/>
      <c r="H192" s="27"/>
      <c r="I192" s="29"/>
      <c r="J192" s="29"/>
      <c r="K192" s="29"/>
      <c r="L192" s="29"/>
      <c r="M192" s="28"/>
      <c r="N192" s="19"/>
      <c r="O192" s="19"/>
      <c r="P192" s="19"/>
      <c r="Q192" s="19"/>
      <c r="R192" s="19"/>
      <c r="S192" s="19"/>
      <c r="T192" s="19"/>
      <c r="U192" s="25"/>
      <c r="V192" s="25"/>
      <c r="W192" s="25"/>
      <c r="X192" s="25"/>
      <c r="Y192" s="25"/>
      <c r="Z192" s="25"/>
      <c r="AA192" s="25"/>
      <c r="AB192" s="25"/>
      <c r="AC192" s="25"/>
      <c r="AD192" s="27"/>
      <c r="AE192" s="28"/>
      <c r="AF192" s="28"/>
    </row>
    <row r="193" spans="1:32" ht="16.5" customHeight="1">
      <c r="A193" s="21"/>
      <c r="B193" s="25"/>
      <c r="C193" s="25"/>
      <c r="D193" s="25"/>
      <c r="E193" s="25"/>
      <c r="F193" s="25"/>
      <c r="G193" s="27"/>
      <c r="H193" s="27"/>
      <c r="I193" s="29"/>
      <c r="J193" s="29"/>
      <c r="K193" s="29"/>
      <c r="L193" s="29"/>
      <c r="M193" s="28"/>
      <c r="N193" s="19"/>
      <c r="O193" s="19"/>
      <c r="P193" s="19"/>
      <c r="Q193" s="19"/>
      <c r="R193" s="19"/>
      <c r="S193" s="19"/>
      <c r="T193" s="19"/>
      <c r="U193" s="25"/>
      <c r="V193" s="25"/>
      <c r="W193" s="25"/>
      <c r="X193" s="25"/>
      <c r="Y193" s="25"/>
      <c r="Z193" s="25"/>
      <c r="AA193" s="25"/>
      <c r="AB193" s="25"/>
      <c r="AC193" s="25"/>
      <c r="AD193" s="27"/>
      <c r="AE193" s="28"/>
      <c r="AF193" s="28"/>
    </row>
    <row r="194" spans="1:32" ht="16.5" customHeight="1">
      <c r="A194" s="21"/>
      <c r="B194" s="25"/>
      <c r="C194" s="25"/>
      <c r="D194" s="25"/>
      <c r="E194" s="25"/>
      <c r="F194" s="25"/>
      <c r="G194" s="27"/>
      <c r="H194" s="27"/>
      <c r="I194" s="29"/>
      <c r="J194" s="29"/>
      <c r="K194" s="29"/>
      <c r="L194" s="29"/>
      <c r="M194" s="28"/>
      <c r="N194" s="19"/>
      <c r="O194" s="19"/>
      <c r="P194" s="19"/>
      <c r="Q194" s="19"/>
      <c r="R194" s="19"/>
      <c r="S194" s="19"/>
      <c r="T194" s="19"/>
      <c r="U194" s="25"/>
      <c r="V194" s="25"/>
      <c r="W194" s="25"/>
      <c r="X194" s="25"/>
      <c r="Y194" s="25"/>
      <c r="Z194" s="25"/>
      <c r="AA194" s="25"/>
      <c r="AB194" s="25"/>
      <c r="AC194" s="25"/>
      <c r="AD194" s="27"/>
      <c r="AE194" s="28"/>
      <c r="AF194" s="28"/>
    </row>
    <row r="195" spans="1:32" ht="16.5" customHeight="1">
      <c r="A195" s="21"/>
      <c r="B195" s="25"/>
      <c r="C195" s="25"/>
      <c r="D195" s="25"/>
      <c r="E195" s="25"/>
      <c r="F195" s="25"/>
      <c r="G195" s="27"/>
      <c r="H195" s="27"/>
      <c r="I195" s="29"/>
      <c r="J195" s="29"/>
      <c r="K195" s="29"/>
      <c r="L195" s="29"/>
      <c r="M195" s="28"/>
      <c r="N195" s="19"/>
      <c r="O195" s="19"/>
      <c r="P195" s="19"/>
      <c r="Q195" s="19"/>
      <c r="R195" s="19"/>
      <c r="S195" s="19"/>
      <c r="T195" s="19"/>
      <c r="U195" s="25"/>
      <c r="V195" s="25"/>
      <c r="W195" s="25"/>
      <c r="X195" s="25"/>
      <c r="Y195" s="25"/>
      <c r="Z195" s="25"/>
      <c r="AA195" s="25"/>
      <c r="AB195" s="25"/>
      <c r="AC195" s="25"/>
      <c r="AD195" s="27"/>
      <c r="AE195" s="28"/>
      <c r="AF195" s="28"/>
    </row>
    <row r="196" spans="1:32" ht="16.5" customHeight="1">
      <c r="A196" s="21"/>
      <c r="B196" s="25"/>
      <c r="C196" s="25"/>
      <c r="D196" s="25"/>
      <c r="E196" s="25"/>
      <c r="F196" s="25"/>
      <c r="G196" s="27"/>
      <c r="H196" s="27"/>
      <c r="I196" s="29"/>
      <c r="J196" s="29"/>
      <c r="K196" s="29"/>
      <c r="L196" s="29"/>
      <c r="M196" s="28"/>
      <c r="N196" s="19"/>
      <c r="O196" s="19"/>
      <c r="P196" s="19"/>
      <c r="Q196" s="19"/>
      <c r="R196" s="19"/>
      <c r="S196" s="19"/>
      <c r="T196" s="19"/>
      <c r="U196" s="25"/>
      <c r="V196" s="25"/>
      <c r="W196" s="25"/>
      <c r="X196" s="25"/>
      <c r="Y196" s="25"/>
      <c r="Z196" s="25"/>
      <c r="AA196" s="25"/>
      <c r="AB196" s="25"/>
      <c r="AC196" s="25"/>
      <c r="AD196" s="27"/>
      <c r="AE196" s="28"/>
      <c r="AF196" s="28"/>
    </row>
    <row r="197" spans="1:32" ht="16.5" customHeight="1">
      <c r="A197" s="21"/>
      <c r="B197" s="25"/>
      <c r="C197" s="25"/>
      <c r="D197" s="25"/>
      <c r="E197" s="25"/>
      <c r="F197" s="25"/>
      <c r="G197" s="27"/>
      <c r="H197" s="27"/>
      <c r="I197" s="29"/>
      <c r="J197" s="29"/>
      <c r="K197" s="29"/>
      <c r="L197" s="29"/>
      <c r="M197" s="28"/>
      <c r="N197" s="19"/>
      <c r="O197" s="19"/>
      <c r="P197" s="19"/>
      <c r="Q197" s="19"/>
      <c r="R197" s="19"/>
      <c r="S197" s="19"/>
      <c r="T197" s="19"/>
      <c r="U197" s="25"/>
      <c r="V197" s="25"/>
      <c r="W197" s="25"/>
      <c r="X197" s="25"/>
      <c r="Y197" s="25"/>
      <c r="Z197" s="25"/>
      <c r="AA197" s="25"/>
      <c r="AB197" s="25"/>
      <c r="AC197" s="25"/>
      <c r="AD197" s="27"/>
      <c r="AE197" s="28"/>
      <c r="AF197" s="28"/>
    </row>
    <row r="198" spans="1:32" ht="16.5" customHeight="1">
      <c r="A198" s="21"/>
      <c r="B198" s="25"/>
      <c r="C198" s="25"/>
      <c r="D198" s="25"/>
      <c r="E198" s="25"/>
      <c r="F198" s="25"/>
      <c r="G198" s="27"/>
      <c r="H198" s="27"/>
      <c r="I198" s="29"/>
      <c r="J198" s="29"/>
      <c r="K198" s="29"/>
      <c r="L198" s="29"/>
      <c r="M198" s="28"/>
      <c r="N198" s="19"/>
      <c r="O198" s="19"/>
      <c r="P198" s="19"/>
      <c r="Q198" s="19"/>
      <c r="R198" s="19"/>
      <c r="S198" s="19"/>
      <c r="T198" s="19"/>
      <c r="U198" s="25"/>
      <c r="V198" s="25"/>
      <c r="W198" s="25"/>
      <c r="X198" s="25"/>
      <c r="Y198" s="25"/>
      <c r="Z198" s="25"/>
      <c r="AA198" s="25"/>
      <c r="AB198" s="25"/>
      <c r="AC198" s="25"/>
      <c r="AD198" s="27"/>
      <c r="AE198" s="28"/>
      <c r="AF198" s="28"/>
    </row>
    <row r="199" spans="1:32" ht="16.5" customHeight="1">
      <c r="A199" s="21"/>
      <c r="B199" s="25"/>
      <c r="C199" s="25"/>
      <c r="D199" s="25"/>
      <c r="E199" s="25"/>
      <c r="F199" s="25"/>
      <c r="G199" s="27"/>
      <c r="H199" s="27"/>
      <c r="I199" s="29"/>
      <c r="J199" s="29"/>
      <c r="K199" s="29"/>
      <c r="L199" s="29"/>
      <c r="M199" s="28"/>
      <c r="N199" s="19"/>
      <c r="O199" s="19"/>
      <c r="P199" s="19"/>
      <c r="Q199" s="19"/>
      <c r="R199" s="19"/>
      <c r="S199" s="19"/>
      <c r="T199" s="19"/>
      <c r="U199" s="25"/>
      <c r="V199" s="25"/>
      <c r="W199" s="25"/>
      <c r="X199" s="25"/>
      <c r="Y199" s="25"/>
      <c r="Z199" s="25"/>
      <c r="AA199" s="25"/>
      <c r="AB199" s="25"/>
      <c r="AC199" s="25"/>
      <c r="AD199" s="27"/>
      <c r="AE199" s="28"/>
      <c r="AF199" s="28"/>
    </row>
    <row r="200" spans="1:32" ht="16.5" customHeight="1">
      <c r="A200" s="21"/>
      <c r="B200" s="25"/>
      <c r="C200" s="25"/>
      <c r="D200" s="25"/>
      <c r="E200" s="25"/>
      <c r="F200" s="25"/>
      <c r="G200" s="27"/>
      <c r="H200" s="27"/>
      <c r="I200" s="29"/>
      <c r="J200" s="29"/>
      <c r="K200" s="29"/>
      <c r="L200" s="29"/>
      <c r="M200" s="28"/>
      <c r="N200" s="19"/>
      <c r="O200" s="19"/>
      <c r="P200" s="19"/>
      <c r="Q200" s="19"/>
      <c r="R200" s="19"/>
      <c r="S200" s="19"/>
      <c r="T200" s="19"/>
      <c r="U200" s="25"/>
      <c r="V200" s="25"/>
      <c r="W200" s="25"/>
      <c r="X200" s="25"/>
      <c r="Y200" s="25"/>
      <c r="Z200" s="25"/>
      <c r="AA200" s="25"/>
      <c r="AB200" s="25"/>
      <c r="AC200" s="25"/>
      <c r="AD200" s="27"/>
      <c r="AE200" s="28"/>
      <c r="AF200" s="28"/>
    </row>
    <row r="201" spans="1:32" ht="16.5" customHeight="1">
      <c r="A201" s="21"/>
      <c r="B201" s="25"/>
      <c r="C201" s="25"/>
      <c r="D201" s="25"/>
      <c r="E201" s="25"/>
      <c r="F201" s="25"/>
      <c r="G201" s="27"/>
      <c r="H201" s="27"/>
      <c r="I201" s="29"/>
      <c r="J201" s="29"/>
      <c r="K201" s="29"/>
      <c r="L201" s="29"/>
      <c r="M201" s="28"/>
      <c r="N201" s="19"/>
      <c r="O201" s="19"/>
      <c r="P201" s="19"/>
      <c r="Q201" s="19"/>
      <c r="R201" s="19"/>
      <c r="S201" s="19"/>
      <c r="T201" s="19"/>
      <c r="U201" s="25"/>
      <c r="V201" s="25"/>
      <c r="W201" s="25"/>
      <c r="X201" s="25"/>
      <c r="Y201" s="25"/>
      <c r="Z201" s="25"/>
      <c r="AA201" s="25"/>
      <c r="AB201" s="25"/>
      <c r="AC201" s="25"/>
      <c r="AD201" s="27"/>
      <c r="AE201" s="28"/>
      <c r="AF201" s="28"/>
    </row>
    <row r="202" spans="1:32" ht="16.5" customHeight="1">
      <c r="A202" s="21"/>
      <c r="B202" s="25"/>
      <c r="C202" s="25"/>
      <c r="D202" s="25"/>
      <c r="E202" s="25"/>
      <c r="F202" s="25"/>
      <c r="G202" s="27"/>
      <c r="H202" s="27"/>
      <c r="I202" s="29"/>
      <c r="J202" s="29"/>
      <c r="K202" s="29"/>
      <c r="L202" s="29"/>
      <c r="M202" s="28"/>
      <c r="N202" s="19"/>
      <c r="O202" s="19"/>
      <c r="P202" s="19"/>
      <c r="Q202" s="19"/>
      <c r="R202" s="19"/>
      <c r="S202" s="19"/>
      <c r="T202" s="19"/>
      <c r="U202" s="25"/>
      <c r="V202" s="25"/>
      <c r="W202" s="25"/>
      <c r="X202" s="25"/>
      <c r="Y202" s="25"/>
      <c r="Z202" s="25"/>
      <c r="AA202" s="25"/>
      <c r="AB202" s="25"/>
      <c r="AC202" s="25"/>
      <c r="AD202" s="27"/>
      <c r="AE202" s="28"/>
      <c r="AF202" s="28"/>
    </row>
    <row r="203" spans="1:32" ht="16.5" customHeight="1">
      <c r="A203" s="21"/>
      <c r="B203" s="25"/>
      <c r="C203" s="25"/>
      <c r="D203" s="25"/>
      <c r="E203" s="25"/>
      <c r="F203" s="25"/>
      <c r="G203" s="27"/>
      <c r="H203" s="27"/>
      <c r="I203" s="29"/>
      <c r="J203" s="29"/>
      <c r="K203" s="29"/>
      <c r="L203" s="29"/>
      <c r="M203" s="28"/>
      <c r="N203" s="19"/>
      <c r="O203" s="19"/>
      <c r="P203" s="19"/>
      <c r="Q203" s="19"/>
      <c r="R203" s="19"/>
      <c r="S203" s="19"/>
      <c r="T203" s="19"/>
      <c r="U203" s="25"/>
      <c r="V203" s="25"/>
      <c r="W203" s="25"/>
      <c r="X203" s="25"/>
      <c r="Y203" s="25"/>
      <c r="Z203" s="25"/>
      <c r="AA203" s="25"/>
      <c r="AB203" s="25"/>
      <c r="AC203" s="25"/>
      <c r="AD203" s="27"/>
      <c r="AE203" s="28"/>
      <c r="AF203" s="28"/>
    </row>
    <row r="204" spans="1:32" ht="16.5" customHeight="1">
      <c r="A204" s="21"/>
      <c r="B204" s="25"/>
      <c r="C204" s="25"/>
      <c r="D204" s="25"/>
      <c r="E204" s="25"/>
      <c r="F204" s="25"/>
      <c r="G204" s="27"/>
      <c r="H204" s="27"/>
      <c r="I204" s="29"/>
      <c r="J204" s="29"/>
      <c r="K204" s="29"/>
      <c r="L204" s="29"/>
      <c r="M204" s="28"/>
      <c r="N204" s="19"/>
      <c r="O204" s="19"/>
      <c r="P204" s="19"/>
      <c r="Q204" s="19"/>
      <c r="R204" s="19"/>
      <c r="S204" s="19"/>
      <c r="T204" s="19"/>
      <c r="U204" s="25"/>
      <c r="V204" s="25"/>
      <c r="W204" s="25"/>
      <c r="X204" s="25"/>
      <c r="Y204" s="25"/>
      <c r="Z204" s="25"/>
      <c r="AA204" s="25"/>
      <c r="AB204" s="25"/>
      <c r="AC204" s="25"/>
      <c r="AD204" s="27"/>
      <c r="AE204" s="28"/>
      <c r="AF204" s="28"/>
    </row>
    <row r="205" spans="1:32" ht="16.5" customHeight="1">
      <c r="A205" s="21"/>
      <c r="B205" s="25"/>
      <c r="C205" s="25"/>
      <c r="D205" s="25"/>
      <c r="E205" s="25"/>
      <c r="F205" s="25"/>
      <c r="G205" s="27"/>
      <c r="H205" s="27"/>
      <c r="I205" s="29"/>
      <c r="J205" s="29"/>
      <c r="K205" s="29"/>
      <c r="L205" s="29"/>
      <c r="M205" s="28"/>
      <c r="N205" s="19"/>
      <c r="O205" s="19"/>
      <c r="P205" s="19"/>
      <c r="Q205" s="19"/>
      <c r="R205" s="19"/>
      <c r="S205" s="19"/>
      <c r="T205" s="19"/>
      <c r="U205" s="25"/>
      <c r="V205" s="25"/>
      <c r="W205" s="25"/>
      <c r="X205" s="25"/>
      <c r="Y205" s="25"/>
      <c r="Z205" s="25"/>
      <c r="AA205" s="25"/>
      <c r="AB205" s="25"/>
      <c r="AC205" s="25"/>
      <c r="AD205" s="27"/>
      <c r="AE205" s="28"/>
      <c r="AF205" s="28"/>
    </row>
    <row r="206" spans="1:32" ht="16.5" customHeight="1">
      <c r="A206" s="21"/>
      <c r="B206" s="25"/>
      <c r="C206" s="25"/>
      <c r="D206" s="25"/>
      <c r="E206" s="25"/>
      <c r="F206" s="25"/>
      <c r="G206" s="27"/>
      <c r="H206" s="27"/>
      <c r="I206" s="29"/>
      <c r="J206" s="29"/>
      <c r="K206" s="29"/>
      <c r="L206" s="29"/>
      <c r="M206" s="28"/>
      <c r="N206" s="19"/>
      <c r="O206" s="19"/>
      <c r="P206" s="19"/>
      <c r="Q206" s="19"/>
      <c r="R206" s="19"/>
      <c r="S206" s="19"/>
      <c r="T206" s="19"/>
      <c r="U206" s="25"/>
      <c r="V206" s="25"/>
      <c r="W206" s="25"/>
      <c r="X206" s="25"/>
      <c r="Y206" s="25"/>
      <c r="Z206" s="25"/>
      <c r="AA206" s="25"/>
      <c r="AB206" s="25"/>
      <c r="AC206" s="25"/>
      <c r="AD206" s="27"/>
      <c r="AE206" s="28"/>
      <c r="AF206" s="28"/>
    </row>
    <row r="207" spans="1:32" ht="16.5" customHeight="1">
      <c r="A207" s="21"/>
      <c r="B207" s="25"/>
      <c r="C207" s="25"/>
      <c r="D207" s="25"/>
      <c r="E207" s="25"/>
      <c r="F207" s="25"/>
      <c r="G207" s="27"/>
      <c r="H207" s="27"/>
      <c r="I207" s="29"/>
      <c r="J207" s="29"/>
      <c r="K207" s="29"/>
      <c r="L207" s="29"/>
      <c r="M207" s="28"/>
      <c r="N207" s="19"/>
      <c r="O207" s="19"/>
      <c r="P207" s="19"/>
      <c r="Q207" s="19"/>
      <c r="R207" s="19"/>
      <c r="S207" s="19"/>
      <c r="T207" s="19"/>
      <c r="U207" s="25"/>
      <c r="V207" s="25"/>
      <c r="W207" s="25"/>
      <c r="X207" s="25"/>
      <c r="Y207" s="25"/>
      <c r="Z207" s="25"/>
      <c r="AA207" s="25"/>
      <c r="AB207" s="25"/>
      <c r="AC207" s="25"/>
      <c r="AD207" s="27"/>
      <c r="AE207" s="28"/>
      <c r="AF207" s="28"/>
    </row>
    <row r="208" spans="1:32" ht="16.5" customHeight="1">
      <c r="A208" s="21"/>
      <c r="B208" s="25"/>
      <c r="C208" s="25"/>
      <c r="D208" s="25"/>
      <c r="E208" s="25"/>
      <c r="F208" s="25"/>
      <c r="G208" s="27"/>
      <c r="H208" s="27"/>
      <c r="I208" s="29"/>
      <c r="J208" s="29"/>
      <c r="K208" s="29"/>
      <c r="L208" s="29"/>
      <c r="M208" s="28"/>
      <c r="N208" s="19"/>
      <c r="O208" s="19"/>
      <c r="P208" s="19"/>
      <c r="Q208" s="19"/>
      <c r="R208" s="19"/>
      <c r="S208" s="19"/>
      <c r="T208" s="19"/>
      <c r="U208" s="25"/>
      <c r="V208" s="25"/>
      <c r="W208" s="25"/>
      <c r="X208" s="25"/>
      <c r="Y208" s="25"/>
      <c r="Z208" s="25"/>
      <c r="AA208" s="25"/>
      <c r="AB208" s="25"/>
      <c r="AC208" s="25"/>
      <c r="AD208" s="27"/>
      <c r="AE208" s="28"/>
      <c r="AF208" s="28"/>
    </row>
    <row r="209" spans="1:32" ht="16.5" customHeight="1">
      <c r="A209" s="21"/>
      <c r="B209" s="25"/>
      <c r="C209" s="25"/>
      <c r="D209" s="25"/>
      <c r="E209" s="25"/>
      <c r="F209" s="25"/>
      <c r="G209" s="27"/>
      <c r="H209" s="27"/>
      <c r="I209" s="29"/>
      <c r="J209" s="29"/>
      <c r="K209" s="29"/>
      <c r="L209" s="29"/>
      <c r="M209" s="28"/>
      <c r="N209" s="19"/>
      <c r="O209" s="19"/>
      <c r="P209" s="19"/>
      <c r="Q209" s="19"/>
      <c r="R209" s="19"/>
      <c r="S209" s="19"/>
      <c r="T209" s="19"/>
      <c r="U209" s="25"/>
      <c r="V209" s="25"/>
      <c r="W209" s="25"/>
      <c r="X209" s="25"/>
      <c r="Y209" s="25"/>
      <c r="Z209" s="25"/>
      <c r="AA209" s="25"/>
      <c r="AB209" s="25"/>
      <c r="AC209" s="25"/>
      <c r="AD209" s="27"/>
      <c r="AE209" s="28"/>
      <c r="AF209" s="28"/>
    </row>
    <row r="210" spans="1:32" ht="16.5" customHeight="1">
      <c r="A210" s="21"/>
      <c r="B210" s="25"/>
      <c r="C210" s="25"/>
      <c r="D210" s="25"/>
      <c r="E210" s="25"/>
      <c r="F210" s="25"/>
      <c r="G210" s="27"/>
      <c r="H210" s="27"/>
      <c r="I210" s="29"/>
      <c r="J210" s="29"/>
      <c r="K210" s="29"/>
      <c r="L210" s="29"/>
      <c r="M210" s="28"/>
      <c r="N210" s="19"/>
      <c r="O210" s="19"/>
      <c r="P210" s="19"/>
      <c r="Q210" s="19"/>
      <c r="R210" s="19"/>
      <c r="S210" s="19"/>
      <c r="T210" s="19"/>
      <c r="U210" s="25"/>
      <c r="V210" s="25"/>
      <c r="W210" s="25"/>
      <c r="X210" s="25"/>
      <c r="Y210" s="25"/>
      <c r="Z210" s="25"/>
      <c r="AA210" s="25"/>
      <c r="AB210" s="25"/>
      <c r="AC210" s="25"/>
      <c r="AD210" s="27"/>
      <c r="AE210" s="28"/>
      <c r="AF210" s="28"/>
    </row>
    <row r="211" spans="1:32" ht="16.5" customHeight="1">
      <c r="A211" s="21"/>
      <c r="B211" s="25"/>
      <c r="C211" s="25"/>
      <c r="D211" s="25"/>
      <c r="E211" s="25"/>
      <c r="F211" s="25"/>
      <c r="G211" s="27"/>
      <c r="H211" s="27"/>
      <c r="I211" s="29"/>
      <c r="J211" s="29"/>
      <c r="K211" s="29"/>
      <c r="L211" s="29"/>
      <c r="M211" s="28"/>
      <c r="N211" s="19"/>
      <c r="O211" s="19"/>
      <c r="P211" s="19"/>
      <c r="Q211" s="19"/>
      <c r="R211" s="19"/>
      <c r="S211" s="19"/>
      <c r="T211" s="19"/>
      <c r="U211" s="25"/>
      <c r="V211" s="25"/>
      <c r="W211" s="25"/>
      <c r="X211" s="25"/>
      <c r="Y211" s="25"/>
      <c r="Z211" s="25"/>
      <c r="AA211" s="25"/>
      <c r="AB211" s="25"/>
      <c r="AC211" s="25"/>
      <c r="AD211" s="27"/>
      <c r="AE211" s="28"/>
      <c r="AF211" s="28"/>
    </row>
    <row r="212" spans="1:32" ht="16.5" customHeight="1">
      <c r="A212" s="21"/>
      <c r="B212" s="25"/>
      <c r="C212" s="25"/>
      <c r="D212" s="25"/>
      <c r="E212" s="25"/>
      <c r="F212" s="25"/>
      <c r="G212" s="27"/>
      <c r="H212" s="27"/>
      <c r="I212" s="29"/>
      <c r="J212" s="29"/>
      <c r="K212" s="29"/>
      <c r="L212" s="29"/>
      <c r="M212" s="28"/>
      <c r="N212" s="19"/>
      <c r="O212" s="19"/>
      <c r="P212" s="19"/>
      <c r="Q212" s="19"/>
      <c r="R212" s="19"/>
      <c r="S212" s="19"/>
      <c r="T212" s="19"/>
      <c r="U212" s="25"/>
      <c r="V212" s="25"/>
      <c r="W212" s="25"/>
      <c r="X212" s="25"/>
      <c r="Y212" s="25"/>
      <c r="Z212" s="25"/>
      <c r="AA212" s="25"/>
      <c r="AB212" s="25"/>
      <c r="AC212" s="25"/>
      <c r="AD212" s="27"/>
      <c r="AE212" s="28"/>
      <c r="AF212" s="28"/>
    </row>
    <row r="213" spans="1:32" ht="16.5" customHeight="1">
      <c r="A213" s="21"/>
      <c r="B213" s="25"/>
      <c r="C213" s="25"/>
      <c r="D213" s="25"/>
      <c r="E213" s="25"/>
      <c r="F213" s="25"/>
      <c r="G213" s="27"/>
      <c r="H213" s="27"/>
      <c r="I213" s="29"/>
      <c r="J213" s="29"/>
      <c r="K213" s="29"/>
      <c r="L213" s="29"/>
      <c r="M213" s="28"/>
      <c r="N213" s="19"/>
      <c r="O213" s="19"/>
      <c r="P213" s="19"/>
      <c r="Q213" s="19"/>
      <c r="R213" s="19"/>
      <c r="S213" s="19"/>
      <c r="T213" s="19"/>
      <c r="U213" s="25"/>
      <c r="V213" s="25"/>
      <c r="W213" s="25"/>
      <c r="X213" s="25"/>
      <c r="Y213" s="25"/>
      <c r="Z213" s="25"/>
      <c r="AA213" s="25"/>
      <c r="AB213" s="25"/>
      <c r="AC213" s="25"/>
      <c r="AD213" s="27"/>
      <c r="AE213" s="28"/>
      <c r="AF213" s="28"/>
    </row>
    <row r="214" spans="1:32" ht="16.5" customHeight="1">
      <c r="A214" s="21"/>
      <c r="B214" s="25"/>
      <c r="C214" s="25"/>
      <c r="D214" s="25"/>
      <c r="E214" s="25"/>
      <c r="F214" s="25"/>
      <c r="G214" s="27"/>
      <c r="H214" s="27"/>
      <c r="I214" s="29"/>
      <c r="J214" s="29"/>
      <c r="K214" s="29"/>
      <c r="L214" s="29"/>
      <c r="M214" s="28"/>
      <c r="N214" s="19"/>
      <c r="O214" s="19"/>
      <c r="P214" s="19"/>
      <c r="Q214" s="19"/>
      <c r="R214" s="19"/>
      <c r="S214" s="19"/>
      <c r="T214" s="19"/>
      <c r="U214" s="25"/>
      <c r="V214" s="25"/>
      <c r="W214" s="25"/>
      <c r="X214" s="25"/>
      <c r="Y214" s="25"/>
      <c r="Z214" s="25"/>
      <c r="AA214" s="25"/>
      <c r="AB214" s="25"/>
      <c r="AC214" s="25"/>
      <c r="AD214" s="27"/>
      <c r="AE214" s="28"/>
      <c r="AF214" s="28"/>
    </row>
    <row r="215" spans="1:32" ht="16.5" customHeight="1">
      <c r="A215" s="21"/>
      <c r="B215" s="25"/>
      <c r="C215" s="25"/>
      <c r="D215" s="25"/>
      <c r="E215" s="25"/>
      <c r="F215" s="25"/>
      <c r="G215" s="27"/>
      <c r="H215" s="27"/>
      <c r="I215" s="29"/>
      <c r="J215" s="29"/>
      <c r="K215" s="29"/>
      <c r="L215" s="29"/>
      <c r="M215" s="28"/>
      <c r="N215" s="19"/>
      <c r="O215" s="19"/>
      <c r="P215" s="19"/>
      <c r="Q215" s="19"/>
      <c r="R215" s="19"/>
      <c r="S215" s="19"/>
      <c r="T215" s="19"/>
      <c r="U215" s="25"/>
      <c r="V215" s="25"/>
      <c r="W215" s="25"/>
      <c r="X215" s="25"/>
      <c r="Y215" s="25"/>
      <c r="Z215" s="25"/>
      <c r="AA215" s="25"/>
      <c r="AB215" s="25"/>
      <c r="AC215" s="25"/>
      <c r="AD215" s="27"/>
      <c r="AE215" s="28"/>
      <c r="AF215" s="28"/>
    </row>
    <row r="216" spans="1:32" ht="16.5" customHeight="1">
      <c r="A216" s="21"/>
      <c r="B216" s="25"/>
      <c r="C216" s="25"/>
      <c r="D216" s="25"/>
      <c r="E216" s="25"/>
      <c r="F216" s="25"/>
      <c r="G216" s="27"/>
      <c r="H216" s="27"/>
      <c r="I216" s="29"/>
      <c r="J216" s="29"/>
      <c r="K216" s="29"/>
      <c r="L216" s="29"/>
      <c r="M216" s="28"/>
      <c r="N216" s="19"/>
      <c r="O216" s="19"/>
      <c r="P216" s="19"/>
      <c r="Q216" s="19"/>
      <c r="R216" s="19"/>
      <c r="S216" s="19"/>
      <c r="T216" s="19"/>
      <c r="U216" s="25"/>
      <c r="V216" s="25"/>
      <c r="W216" s="25"/>
      <c r="X216" s="25"/>
      <c r="Y216" s="25"/>
      <c r="Z216" s="25"/>
      <c r="AA216" s="25"/>
      <c r="AB216" s="25"/>
      <c r="AC216" s="25"/>
      <c r="AD216" s="27"/>
      <c r="AE216" s="28"/>
      <c r="AF216" s="28"/>
    </row>
    <row r="217" spans="1:32" ht="16.5" customHeight="1">
      <c r="A217" s="21"/>
      <c r="B217" s="25"/>
      <c r="C217" s="25"/>
      <c r="D217" s="25"/>
      <c r="E217" s="25"/>
      <c r="F217" s="25"/>
      <c r="G217" s="27"/>
      <c r="H217" s="27"/>
      <c r="I217" s="29"/>
      <c r="J217" s="29"/>
      <c r="K217" s="29"/>
      <c r="L217" s="29"/>
      <c r="M217" s="28"/>
      <c r="N217" s="19"/>
      <c r="O217" s="19"/>
      <c r="P217" s="19"/>
      <c r="Q217" s="19"/>
      <c r="R217" s="19"/>
      <c r="S217" s="19"/>
      <c r="T217" s="19"/>
      <c r="U217" s="25"/>
      <c r="V217" s="25"/>
      <c r="W217" s="25"/>
      <c r="X217" s="25"/>
      <c r="Y217" s="25"/>
      <c r="Z217" s="25"/>
      <c r="AA217" s="25"/>
      <c r="AB217" s="25"/>
      <c r="AC217" s="25"/>
      <c r="AD217" s="27"/>
      <c r="AE217" s="28"/>
      <c r="AF217" s="28"/>
    </row>
    <row r="218" spans="1:32" ht="16.5" customHeight="1">
      <c r="A218" s="21"/>
      <c r="B218" s="25"/>
      <c r="C218" s="25"/>
      <c r="D218" s="25"/>
      <c r="E218" s="25"/>
      <c r="F218" s="25"/>
      <c r="G218" s="27"/>
      <c r="H218" s="27"/>
      <c r="I218" s="29"/>
      <c r="J218" s="29"/>
      <c r="K218" s="29"/>
      <c r="L218" s="29"/>
      <c r="M218" s="28"/>
      <c r="N218" s="19"/>
      <c r="O218" s="19"/>
      <c r="P218" s="19"/>
      <c r="Q218" s="19"/>
      <c r="R218" s="19"/>
      <c r="S218" s="19"/>
      <c r="T218" s="19"/>
      <c r="U218" s="25"/>
      <c r="V218" s="25"/>
      <c r="W218" s="25"/>
      <c r="X218" s="25"/>
      <c r="Y218" s="25"/>
      <c r="Z218" s="25"/>
      <c r="AA218" s="25"/>
      <c r="AB218" s="25"/>
      <c r="AC218" s="25"/>
      <c r="AD218" s="27"/>
      <c r="AE218" s="28"/>
      <c r="AF218" s="28"/>
    </row>
    <row r="219" spans="1:32" ht="16.5" customHeight="1">
      <c r="A219" s="21"/>
      <c r="B219" s="25"/>
      <c r="C219" s="25"/>
      <c r="D219" s="25"/>
      <c r="E219" s="25"/>
      <c r="F219" s="25"/>
      <c r="G219" s="27"/>
      <c r="H219" s="27"/>
      <c r="I219" s="29"/>
      <c r="J219" s="29"/>
      <c r="K219" s="29"/>
      <c r="L219" s="29"/>
      <c r="M219" s="28"/>
      <c r="N219" s="19"/>
      <c r="O219" s="19"/>
      <c r="P219" s="19"/>
      <c r="Q219" s="19"/>
      <c r="R219" s="19"/>
      <c r="S219" s="19"/>
      <c r="T219" s="19"/>
      <c r="U219" s="25"/>
      <c r="V219" s="25"/>
      <c r="W219" s="25"/>
      <c r="X219" s="25"/>
      <c r="Y219" s="25"/>
      <c r="Z219" s="25"/>
      <c r="AA219" s="25"/>
      <c r="AB219" s="25"/>
      <c r="AC219" s="25"/>
      <c r="AD219" s="27"/>
      <c r="AE219" s="28"/>
      <c r="AF219" s="28"/>
    </row>
    <row r="220" spans="1:32" ht="16.5" customHeight="1">
      <c r="A220" s="21"/>
      <c r="B220" s="25"/>
      <c r="C220" s="25"/>
      <c r="D220" s="25"/>
      <c r="E220" s="25"/>
      <c r="F220" s="25"/>
      <c r="G220" s="27"/>
      <c r="H220" s="27"/>
      <c r="I220" s="29"/>
      <c r="J220" s="29"/>
      <c r="K220" s="29"/>
      <c r="L220" s="29"/>
      <c r="M220" s="28"/>
      <c r="N220" s="19"/>
      <c r="O220" s="19"/>
      <c r="P220" s="19"/>
      <c r="Q220" s="19"/>
      <c r="R220" s="19"/>
      <c r="S220" s="19"/>
      <c r="T220" s="19"/>
      <c r="U220" s="25"/>
      <c r="V220" s="25"/>
      <c r="W220" s="25"/>
      <c r="X220" s="25"/>
      <c r="Y220" s="25"/>
      <c r="Z220" s="25"/>
      <c r="AA220" s="25"/>
      <c r="AB220" s="25"/>
      <c r="AC220" s="25"/>
      <c r="AD220" s="27"/>
      <c r="AE220" s="28"/>
      <c r="AF220" s="28"/>
    </row>
    <row r="221" spans="1:32" ht="16.5" customHeight="1">
      <c r="A221" s="21"/>
      <c r="B221" s="25"/>
      <c r="C221" s="25"/>
      <c r="D221" s="25"/>
      <c r="E221" s="25"/>
      <c r="F221" s="25"/>
      <c r="G221" s="27"/>
      <c r="H221" s="27"/>
      <c r="I221" s="29"/>
      <c r="J221" s="29"/>
      <c r="K221" s="29"/>
      <c r="L221" s="29"/>
      <c r="M221" s="28"/>
      <c r="N221" s="19"/>
      <c r="O221" s="19"/>
      <c r="P221" s="19"/>
      <c r="Q221" s="19"/>
      <c r="R221" s="19"/>
      <c r="S221" s="19"/>
      <c r="T221" s="19"/>
      <c r="U221" s="25"/>
      <c r="V221" s="25"/>
      <c r="W221" s="25"/>
      <c r="X221" s="25"/>
      <c r="Y221" s="25"/>
      <c r="Z221" s="25"/>
      <c r="AA221" s="25"/>
      <c r="AB221" s="25"/>
      <c r="AC221" s="25"/>
      <c r="AD221" s="27"/>
      <c r="AE221" s="28"/>
      <c r="AF221" s="28"/>
    </row>
    <row r="222" spans="1:32" ht="16.5" customHeight="1">
      <c r="A222" s="21"/>
      <c r="B222" s="25"/>
      <c r="C222" s="25"/>
      <c r="D222" s="25"/>
      <c r="E222" s="25"/>
      <c r="F222" s="25"/>
      <c r="G222" s="27"/>
      <c r="H222" s="27"/>
      <c r="I222" s="29"/>
      <c r="J222" s="29"/>
      <c r="K222" s="29"/>
      <c r="L222" s="29"/>
      <c r="M222" s="28"/>
      <c r="N222" s="19"/>
      <c r="O222" s="19"/>
      <c r="P222" s="19"/>
      <c r="Q222" s="19"/>
      <c r="R222" s="19"/>
      <c r="S222" s="19"/>
      <c r="T222" s="19"/>
      <c r="U222" s="25"/>
      <c r="V222" s="25"/>
      <c r="W222" s="25"/>
      <c r="X222" s="25"/>
      <c r="Y222" s="25"/>
      <c r="Z222" s="25"/>
      <c r="AA222" s="25"/>
      <c r="AB222" s="25"/>
      <c r="AC222" s="25"/>
      <c r="AD222" s="27"/>
      <c r="AE222" s="28"/>
      <c r="AF222" s="28"/>
    </row>
    <row r="223" spans="1:32" ht="16.5" customHeight="1">
      <c r="A223" s="21"/>
      <c r="B223" s="25"/>
      <c r="C223" s="25"/>
      <c r="D223" s="25"/>
      <c r="E223" s="25"/>
      <c r="F223" s="25"/>
      <c r="G223" s="27"/>
      <c r="H223" s="27"/>
      <c r="I223" s="29"/>
      <c r="J223" s="29"/>
      <c r="K223" s="29"/>
      <c r="L223" s="29"/>
      <c r="M223" s="28"/>
      <c r="N223" s="19"/>
      <c r="O223" s="19"/>
      <c r="P223" s="19"/>
      <c r="Q223" s="19"/>
      <c r="R223" s="19"/>
      <c r="S223" s="19"/>
      <c r="T223" s="19"/>
      <c r="U223" s="25"/>
      <c r="V223" s="25"/>
      <c r="W223" s="25"/>
      <c r="X223" s="25"/>
      <c r="Y223" s="25"/>
      <c r="Z223" s="25"/>
      <c r="AA223" s="25"/>
      <c r="AB223" s="25"/>
      <c r="AC223" s="25"/>
      <c r="AD223" s="27"/>
      <c r="AE223" s="28"/>
      <c r="AF223" s="28"/>
    </row>
    <row r="224" spans="1:32" ht="16.5" customHeight="1">
      <c r="A224" s="21"/>
      <c r="B224" s="25"/>
      <c r="C224" s="25"/>
      <c r="D224" s="25"/>
      <c r="E224" s="25"/>
      <c r="F224" s="25"/>
      <c r="G224" s="27"/>
      <c r="H224" s="27"/>
      <c r="I224" s="29"/>
      <c r="J224" s="29"/>
      <c r="K224" s="29"/>
      <c r="L224" s="29"/>
      <c r="M224" s="28"/>
      <c r="N224" s="19"/>
      <c r="O224" s="19"/>
      <c r="P224" s="19"/>
      <c r="Q224" s="19"/>
      <c r="R224" s="19"/>
      <c r="S224" s="19"/>
      <c r="T224" s="19"/>
      <c r="U224" s="25"/>
      <c r="V224" s="25"/>
      <c r="W224" s="25"/>
      <c r="X224" s="25"/>
      <c r="Y224" s="25"/>
      <c r="Z224" s="25"/>
      <c r="AA224" s="25"/>
      <c r="AB224" s="25"/>
      <c r="AC224" s="25"/>
      <c r="AD224" s="27"/>
      <c r="AE224" s="28"/>
      <c r="AF224" s="28"/>
    </row>
    <row r="225" spans="1:32" ht="16.5" customHeight="1">
      <c r="A225" s="21"/>
      <c r="B225" s="25"/>
      <c r="C225" s="25"/>
      <c r="D225" s="25"/>
      <c r="E225" s="25"/>
      <c r="F225" s="25"/>
      <c r="G225" s="27"/>
      <c r="H225" s="27"/>
      <c r="I225" s="29"/>
      <c r="J225" s="29"/>
      <c r="K225" s="29"/>
      <c r="L225" s="29"/>
      <c r="M225" s="28"/>
      <c r="N225" s="19"/>
      <c r="O225" s="19"/>
      <c r="P225" s="19"/>
      <c r="Q225" s="19"/>
      <c r="R225" s="19"/>
      <c r="S225" s="19"/>
      <c r="T225" s="19"/>
      <c r="U225" s="25"/>
      <c r="V225" s="25"/>
      <c r="W225" s="25"/>
      <c r="X225" s="25"/>
      <c r="Y225" s="25"/>
      <c r="Z225" s="25"/>
      <c r="AA225" s="25"/>
      <c r="AB225" s="25"/>
      <c r="AC225" s="25"/>
      <c r="AD225" s="27"/>
      <c r="AE225" s="28"/>
      <c r="AF225" s="28"/>
    </row>
    <row r="226" spans="1:32" ht="16.5" customHeight="1">
      <c r="A226" s="21"/>
      <c r="B226" s="25"/>
      <c r="C226" s="25"/>
      <c r="D226" s="25"/>
      <c r="E226" s="25"/>
      <c r="F226" s="25"/>
      <c r="G226" s="27"/>
      <c r="H226" s="27"/>
      <c r="I226" s="29"/>
      <c r="J226" s="29"/>
      <c r="K226" s="29"/>
      <c r="L226" s="29"/>
      <c r="M226" s="28"/>
      <c r="N226" s="19"/>
      <c r="O226" s="19"/>
      <c r="P226" s="19"/>
      <c r="Q226" s="19"/>
      <c r="R226" s="19"/>
      <c r="S226" s="19"/>
      <c r="T226" s="19"/>
      <c r="U226" s="25"/>
      <c r="V226" s="25"/>
      <c r="W226" s="25"/>
      <c r="X226" s="25"/>
      <c r="Y226" s="25"/>
      <c r="Z226" s="25"/>
      <c r="AA226" s="25"/>
      <c r="AB226" s="25"/>
      <c r="AC226" s="25"/>
      <c r="AD226" s="27"/>
      <c r="AE226" s="28"/>
      <c r="AF226" s="28"/>
    </row>
    <row r="227" spans="1:32" ht="16.5" customHeight="1">
      <c r="A227" s="21"/>
      <c r="B227" s="25"/>
      <c r="C227" s="25"/>
      <c r="D227" s="25"/>
      <c r="E227" s="25"/>
      <c r="F227" s="25"/>
      <c r="G227" s="27"/>
      <c r="H227" s="27"/>
      <c r="I227" s="29"/>
      <c r="J227" s="29"/>
      <c r="K227" s="29"/>
      <c r="L227" s="29"/>
      <c r="M227" s="28"/>
      <c r="N227" s="19"/>
      <c r="O227" s="19"/>
      <c r="P227" s="19"/>
      <c r="Q227" s="19"/>
      <c r="R227" s="19"/>
      <c r="S227" s="19"/>
      <c r="T227" s="19"/>
      <c r="U227" s="25"/>
      <c r="V227" s="25"/>
      <c r="W227" s="25"/>
      <c r="X227" s="25"/>
      <c r="Y227" s="25"/>
      <c r="Z227" s="25"/>
      <c r="AA227" s="25"/>
      <c r="AB227" s="25"/>
      <c r="AC227" s="25"/>
      <c r="AD227" s="27"/>
      <c r="AE227" s="28"/>
      <c r="AF227" s="28"/>
    </row>
    <row r="228" spans="1:32" ht="16.5" customHeight="1">
      <c r="A228" s="21"/>
      <c r="B228" s="25"/>
      <c r="C228" s="25"/>
      <c r="D228" s="25"/>
      <c r="E228" s="25"/>
      <c r="F228" s="25"/>
      <c r="G228" s="27"/>
      <c r="H228" s="27"/>
      <c r="I228" s="29"/>
      <c r="J228" s="29"/>
      <c r="K228" s="29"/>
      <c r="L228" s="29"/>
      <c r="M228" s="28"/>
      <c r="N228" s="19"/>
      <c r="O228" s="19"/>
      <c r="P228" s="19"/>
      <c r="Q228" s="19"/>
      <c r="R228" s="19"/>
      <c r="S228" s="19"/>
      <c r="T228" s="19"/>
      <c r="U228" s="25"/>
      <c r="V228" s="25"/>
      <c r="W228" s="25"/>
      <c r="X228" s="25"/>
      <c r="Y228" s="25"/>
      <c r="Z228" s="25"/>
      <c r="AA228" s="25"/>
      <c r="AB228" s="25"/>
      <c r="AC228" s="25"/>
      <c r="AD228" s="27"/>
      <c r="AE228" s="28"/>
      <c r="AF228" s="28"/>
    </row>
    <row r="229" spans="1:32" ht="16.5" customHeight="1">
      <c r="A229" s="21"/>
      <c r="B229" s="25"/>
      <c r="C229" s="25"/>
      <c r="D229" s="25"/>
      <c r="E229" s="25"/>
      <c r="F229" s="25"/>
      <c r="G229" s="27"/>
      <c r="H229" s="27"/>
      <c r="I229" s="29"/>
      <c r="J229" s="29"/>
      <c r="K229" s="29"/>
      <c r="L229" s="29"/>
      <c r="M229" s="28"/>
      <c r="N229" s="19"/>
      <c r="O229" s="19"/>
      <c r="P229" s="19"/>
      <c r="Q229" s="19"/>
      <c r="R229" s="19"/>
      <c r="S229" s="19"/>
      <c r="T229" s="19"/>
      <c r="U229" s="25"/>
      <c r="V229" s="25"/>
      <c r="W229" s="25"/>
      <c r="X229" s="25"/>
      <c r="Y229" s="25"/>
      <c r="Z229" s="25"/>
      <c r="AA229" s="25"/>
      <c r="AB229" s="25"/>
      <c r="AC229" s="25"/>
      <c r="AD229" s="27"/>
      <c r="AE229" s="28"/>
      <c r="AF229" s="28"/>
    </row>
    <row r="230" spans="1:32" ht="16.5" customHeight="1">
      <c r="A230" s="21"/>
      <c r="B230" s="25"/>
      <c r="C230" s="25"/>
      <c r="D230" s="25"/>
      <c r="E230" s="25"/>
      <c r="F230" s="25"/>
      <c r="G230" s="27"/>
      <c r="H230" s="27"/>
      <c r="I230" s="29"/>
      <c r="J230" s="29"/>
      <c r="K230" s="29"/>
      <c r="L230" s="29"/>
      <c r="M230" s="28"/>
      <c r="N230" s="19"/>
      <c r="O230" s="19"/>
      <c r="P230" s="19"/>
      <c r="Q230" s="19"/>
      <c r="R230" s="19"/>
      <c r="S230" s="19"/>
      <c r="T230" s="19"/>
      <c r="U230" s="25"/>
      <c r="V230" s="25"/>
      <c r="W230" s="25"/>
      <c r="X230" s="25"/>
      <c r="Y230" s="25"/>
      <c r="Z230" s="25"/>
      <c r="AA230" s="25"/>
      <c r="AB230" s="25"/>
      <c r="AC230" s="25"/>
      <c r="AD230" s="27"/>
      <c r="AE230" s="28"/>
      <c r="AF230" s="28"/>
    </row>
    <row r="231" spans="1:32" ht="16.5" customHeight="1">
      <c r="A231" s="21"/>
      <c r="B231" s="25"/>
      <c r="C231" s="25"/>
      <c r="D231" s="25"/>
      <c r="E231" s="25"/>
      <c r="F231" s="25"/>
      <c r="G231" s="27"/>
      <c r="H231" s="27"/>
      <c r="I231" s="29"/>
      <c r="J231" s="29"/>
      <c r="K231" s="29"/>
      <c r="L231" s="29"/>
      <c r="M231" s="28"/>
      <c r="N231" s="19"/>
      <c r="O231" s="19"/>
      <c r="P231" s="19"/>
      <c r="Q231" s="19"/>
      <c r="R231" s="19"/>
      <c r="S231" s="19"/>
      <c r="T231" s="19"/>
      <c r="U231" s="25"/>
      <c r="V231" s="25"/>
      <c r="W231" s="25"/>
      <c r="X231" s="25"/>
      <c r="Y231" s="25"/>
      <c r="Z231" s="25"/>
      <c r="AA231" s="25"/>
      <c r="AB231" s="25"/>
      <c r="AC231" s="25"/>
      <c r="AD231" s="27"/>
      <c r="AE231" s="28"/>
      <c r="AF231" s="28"/>
    </row>
    <row r="232" spans="1:32" ht="16.5" customHeight="1">
      <c r="A232" s="21"/>
      <c r="B232" s="25"/>
      <c r="C232" s="25"/>
      <c r="D232" s="25"/>
      <c r="E232" s="25"/>
      <c r="F232" s="25"/>
      <c r="G232" s="27"/>
      <c r="H232" s="27"/>
      <c r="I232" s="29"/>
      <c r="J232" s="29"/>
      <c r="K232" s="29"/>
      <c r="L232" s="29"/>
      <c r="M232" s="28"/>
      <c r="N232" s="19"/>
      <c r="O232" s="19"/>
      <c r="P232" s="19"/>
      <c r="Q232" s="19"/>
      <c r="R232" s="19"/>
      <c r="S232" s="19"/>
      <c r="T232" s="19"/>
      <c r="U232" s="25"/>
      <c r="V232" s="25"/>
      <c r="W232" s="25"/>
      <c r="X232" s="25"/>
      <c r="Y232" s="25"/>
      <c r="Z232" s="25"/>
      <c r="AA232" s="25"/>
      <c r="AB232" s="25"/>
      <c r="AC232" s="25"/>
      <c r="AD232" s="27"/>
      <c r="AE232" s="28"/>
      <c r="AF232" s="28"/>
    </row>
    <row r="233" spans="1:32" ht="16.5" customHeight="1">
      <c r="A233" s="21"/>
      <c r="B233" s="25"/>
      <c r="C233" s="25"/>
      <c r="D233" s="25"/>
      <c r="E233" s="25"/>
      <c r="F233" s="25"/>
      <c r="G233" s="27"/>
      <c r="H233" s="27"/>
      <c r="I233" s="29"/>
      <c r="J233" s="29"/>
      <c r="K233" s="29"/>
      <c r="L233" s="29"/>
      <c r="M233" s="28"/>
      <c r="N233" s="19"/>
      <c r="O233" s="19"/>
      <c r="P233" s="19"/>
      <c r="Q233" s="19"/>
      <c r="R233" s="19"/>
      <c r="S233" s="19"/>
      <c r="T233" s="19"/>
      <c r="U233" s="25"/>
      <c r="V233" s="25"/>
      <c r="W233" s="25"/>
      <c r="X233" s="25"/>
      <c r="Y233" s="25"/>
      <c r="Z233" s="25"/>
      <c r="AA233" s="25"/>
      <c r="AB233" s="25"/>
      <c r="AC233" s="25"/>
      <c r="AD233" s="27"/>
      <c r="AE233" s="28"/>
      <c r="AF233" s="28"/>
    </row>
    <row r="234" spans="1:32" ht="16.5" customHeight="1">
      <c r="A234" s="21"/>
      <c r="B234" s="25"/>
      <c r="C234" s="25"/>
      <c r="D234" s="25"/>
      <c r="E234" s="25"/>
      <c r="F234" s="25"/>
      <c r="G234" s="27"/>
      <c r="H234" s="27"/>
      <c r="I234" s="29"/>
      <c r="J234" s="29"/>
      <c r="K234" s="29"/>
      <c r="L234" s="29"/>
      <c r="M234" s="28"/>
      <c r="N234" s="19"/>
      <c r="O234" s="19"/>
      <c r="P234" s="19"/>
      <c r="Q234" s="19"/>
      <c r="R234" s="19"/>
      <c r="S234" s="19"/>
      <c r="T234" s="19"/>
      <c r="U234" s="25"/>
      <c r="V234" s="25"/>
      <c r="W234" s="25"/>
      <c r="X234" s="25"/>
      <c r="Y234" s="25"/>
      <c r="Z234" s="25"/>
      <c r="AA234" s="25"/>
      <c r="AB234" s="25"/>
      <c r="AC234" s="25"/>
      <c r="AD234" s="27"/>
      <c r="AE234" s="28"/>
      <c r="AF234" s="28"/>
    </row>
    <row r="235" spans="1:32" ht="16.5" customHeight="1">
      <c r="A235" s="21"/>
      <c r="B235" s="25"/>
      <c r="C235" s="25"/>
      <c r="D235" s="25"/>
      <c r="E235" s="25"/>
      <c r="F235" s="25"/>
      <c r="G235" s="27"/>
      <c r="H235" s="27"/>
      <c r="I235" s="29"/>
      <c r="J235" s="29"/>
      <c r="K235" s="29"/>
      <c r="L235" s="29"/>
      <c r="M235" s="28"/>
      <c r="N235" s="19"/>
      <c r="O235" s="19"/>
      <c r="P235" s="19"/>
      <c r="Q235" s="19"/>
      <c r="R235" s="19"/>
      <c r="S235" s="19"/>
      <c r="T235" s="19"/>
      <c r="U235" s="25"/>
      <c r="V235" s="25"/>
      <c r="W235" s="25"/>
      <c r="X235" s="25"/>
      <c r="Y235" s="25"/>
      <c r="Z235" s="25"/>
      <c r="AA235" s="25"/>
      <c r="AB235" s="25"/>
      <c r="AC235" s="25"/>
      <c r="AD235" s="27"/>
      <c r="AE235" s="28"/>
      <c r="AF235" s="28"/>
    </row>
    <row r="236" spans="1:32" ht="16.5" customHeight="1">
      <c r="A236" s="21"/>
      <c r="B236" s="25"/>
      <c r="C236" s="25"/>
      <c r="D236" s="25"/>
      <c r="E236" s="25"/>
      <c r="F236" s="25"/>
      <c r="G236" s="27"/>
      <c r="H236" s="27"/>
      <c r="I236" s="29"/>
      <c r="J236" s="29"/>
      <c r="K236" s="29"/>
      <c r="L236" s="29"/>
      <c r="M236" s="28"/>
      <c r="N236" s="19"/>
      <c r="O236" s="19"/>
      <c r="P236" s="19"/>
      <c r="Q236" s="19"/>
      <c r="R236" s="19"/>
      <c r="S236" s="19"/>
      <c r="T236" s="19"/>
      <c r="U236" s="25"/>
      <c r="V236" s="25"/>
      <c r="W236" s="25"/>
      <c r="X236" s="25"/>
      <c r="Y236" s="25"/>
      <c r="Z236" s="25"/>
      <c r="AA236" s="25"/>
      <c r="AB236" s="25"/>
      <c r="AC236" s="25"/>
      <c r="AD236" s="27"/>
      <c r="AE236" s="28"/>
      <c r="AF236" s="28"/>
    </row>
    <row r="237" spans="1:32" ht="16.5" customHeight="1">
      <c r="A237" s="21"/>
      <c r="B237" s="25"/>
      <c r="C237" s="25"/>
      <c r="D237" s="25"/>
      <c r="E237" s="25"/>
      <c r="F237" s="25"/>
      <c r="G237" s="27"/>
      <c r="H237" s="27"/>
      <c r="I237" s="29"/>
      <c r="J237" s="29"/>
      <c r="K237" s="29"/>
      <c r="L237" s="29"/>
      <c r="M237" s="28"/>
      <c r="N237" s="19"/>
      <c r="O237" s="19"/>
      <c r="P237" s="19"/>
      <c r="Q237" s="19"/>
      <c r="R237" s="19"/>
      <c r="S237" s="19"/>
      <c r="T237" s="19"/>
      <c r="U237" s="25"/>
      <c r="V237" s="25"/>
      <c r="W237" s="25"/>
      <c r="X237" s="25"/>
      <c r="Y237" s="25"/>
      <c r="Z237" s="25"/>
      <c r="AA237" s="25"/>
      <c r="AB237" s="25"/>
      <c r="AC237" s="25"/>
      <c r="AD237" s="27"/>
      <c r="AE237" s="28"/>
      <c r="AF237" s="28"/>
    </row>
    <row r="238" spans="1:32" ht="16.5" customHeight="1">
      <c r="A238" s="21"/>
      <c r="B238" s="25"/>
      <c r="C238" s="25"/>
      <c r="D238" s="25"/>
      <c r="E238" s="25"/>
      <c r="F238" s="25"/>
      <c r="G238" s="27"/>
      <c r="H238" s="27"/>
      <c r="I238" s="29"/>
      <c r="J238" s="29"/>
      <c r="K238" s="29"/>
      <c r="L238" s="29"/>
      <c r="M238" s="28"/>
      <c r="N238" s="19"/>
      <c r="O238" s="19"/>
      <c r="P238" s="19"/>
      <c r="Q238" s="19"/>
      <c r="R238" s="19"/>
      <c r="S238" s="19"/>
      <c r="T238" s="19"/>
      <c r="U238" s="25"/>
      <c r="V238" s="25"/>
      <c r="W238" s="25"/>
      <c r="X238" s="25"/>
      <c r="Y238" s="25"/>
      <c r="Z238" s="25"/>
      <c r="AA238" s="25"/>
      <c r="AB238" s="25"/>
      <c r="AC238" s="25"/>
      <c r="AD238" s="27"/>
      <c r="AE238" s="28"/>
      <c r="AF238" s="28"/>
    </row>
    <row r="239" spans="1:32" ht="16.5" customHeight="1">
      <c r="A239" s="21"/>
      <c r="B239" s="25"/>
      <c r="C239" s="25"/>
      <c r="D239" s="25"/>
      <c r="E239" s="25"/>
      <c r="F239" s="25"/>
      <c r="G239" s="27"/>
      <c r="H239" s="27"/>
      <c r="I239" s="29"/>
      <c r="J239" s="29"/>
      <c r="K239" s="29"/>
      <c r="L239" s="29"/>
      <c r="M239" s="28"/>
      <c r="N239" s="19"/>
      <c r="O239" s="19"/>
      <c r="P239" s="19"/>
      <c r="Q239" s="19"/>
      <c r="R239" s="19"/>
      <c r="S239" s="19"/>
      <c r="T239" s="19"/>
      <c r="U239" s="25"/>
      <c r="V239" s="25"/>
      <c r="W239" s="25"/>
      <c r="X239" s="25"/>
      <c r="Y239" s="25"/>
      <c r="Z239" s="25"/>
      <c r="AA239" s="25"/>
      <c r="AB239" s="25"/>
      <c r="AC239" s="25"/>
      <c r="AD239" s="27"/>
      <c r="AE239" s="28"/>
      <c r="AF239" s="28"/>
    </row>
    <row r="240" spans="1:32" ht="16.5" customHeight="1">
      <c r="A240" s="21"/>
      <c r="B240" s="25"/>
      <c r="C240" s="25"/>
      <c r="D240" s="25"/>
      <c r="E240" s="25"/>
      <c r="F240" s="25"/>
      <c r="G240" s="27"/>
      <c r="H240" s="27"/>
      <c r="I240" s="29"/>
      <c r="J240" s="29"/>
      <c r="K240" s="29"/>
      <c r="L240" s="29"/>
      <c r="M240" s="28"/>
      <c r="N240" s="19"/>
      <c r="O240" s="19"/>
      <c r="P240" s="19"/>
      <c r="Q240" s="19"/>
      <c r="R240" s="19"/>
      <c r="S240" s="19"/>
      <c r="T240" s="19"/>
      <c r="U240" s="25"/>
      <c r="V240" s="25"/>
      <c r="W240" s="25"/>
      <c r="X240" s="25"/>
      <c r="Y240" s="25"/>
      <c r="Z240" s="25"/>
      <c r="AA240" s="25"/>
      <c r="AB240" s="25"/>
      <c r="AC240" s="25"/>
      <c r="AD240" s="27"/>
      <c r="AE240" s="28"/>
      <c r="AF240" s="28"/>
    </row>
    <row r="241" spans="1:32" ht="16.5" customHeight="1">
      <c r="A241" s="21"/>
      <c r="B241" s="25"/>
      <c r="C241" s="25"/>
      <c r="D241" s="25"/>
      <c r="E241" s="25"/>
      <c r="F241" s="25"/>
      <c r="G241" s="27"/>
      <c r="H241" s="27"/>
      <c r="I241" s="29"/>
      <c r="J241" s="29"/>
      <c r="K241" s="29"/>
      <c r="L241" s="29"/>
      <c r="M241" s="28"/>
      <c r="N241" s="19"/>
      <c r="O241" s="19"/>
      <c r="P241" s="19"/>
      <c r="Q241" s="19"/>
      <c r="R241" s="19"/>
      <c r="S241" s="19"/>
      <c r="T241" s="19"/>
      <c r="U241" s="25"/>
      <c r="V241" s="25"/>
      <c r="W241" s="25"/>
      <c r="X241" s="25"/>
      <c r="Y241" s="25"/>
      <c r="Z241" s="25"/>
      <c r="AA241" s="25"/>
      <c r="AB241" s="25"/>
      <c r="AC241" s="25"/>
      <c r="AD241" s="27"/>
      <c r="AE241" s="28"/>
      <c r="AF241" s="28"/>
    </row>
    <row r="242" spans="1:32" ht="16.5" customHeight="1">
      <c r="A242" s="21"/>
      <c r="B242" s="25"/>
      <c r="C242" s="25"/>
      <c r="D242" s="25"/>
      <c r="E242" s="25"/>
      <c r="F242" s="25"/>
      <c r="G242" s="27"/>
      <c r="H242" s="27"/>
      <c r="I242" s="29"/>
      <c r="J242" s="29"/>
      <c r="K242" s="29"/>
      <c r="L242" s="29"/>
      <c r="M242" s="28"/>
      <c r="N242" s="19"/>
      <c r="O242" s="19"/>
      <c r="P242" s="19"/>
      <c r="Q242" s="19"/>
      <c r="R242" s="19"/>
      <c r="S242" s="19"/>
      <c r="T242" s="19"/>
      <c r="U242" s="25"/>
      <c r="V242" s="25"/>
      <c r="W242" s="25"/>
      <c r="X242" s="25"/>
      <c r="Y242" s="25"/>
      <c r="Z242" s="25"/>
      <c r="AA242" s="25"/>
      <c r="AB242" s="25"/>
      <c r="AC242" s="25"/>
      <c r="AD242" s="27"/>
      <c r="AE242" s="28"/>
      <c r="AF242" s="28"/>
    </row>
    <row r="243" spans="1:32" ht="16.5" customHeight="1">
      <c r="A243" s="21"/>
      <c r="B243" s="25"/>
      <c r="C243" s="25"/>
      <c r="D243" s="25"/>
      <c r="E243" s="25"/>
      <c r="F243" s="25"/>
      <c r="G243" s="27"/>
      <c r="H243" s="27"/>
      <c r="I243" s="29"/>
      <c r="J243" s="29"/>
      <c r="K243" s="29"/>
      <c r="L243" s="29"/>
      <c r="M243" s="28"/>
      <c r="N243" s="19"/>
      <c r="O243" s="19"/>
      <c r="P243" s="19"/>
      <c r="Q243" s="19"/>
      <c r="R243" s="19"/>
      <c r="S243" s="19"/>
      <c r="T243" s="19"/>
      <c r="U243" s="25"/>
      <c r="V243" s="25"/>
      <c r="W243" s="25"/>
      <c r="X243" s="25"/>
      <c r="Y243" s="25"/>
      <c r="Z243" s="25"/>
      <c r="AA243" s="25"/>
      <c r="AB243" s="25"/>
      <c r="AC243" s="25"/>
      <c r="AD243" s="27"/>
      <c r="AE243" s="28"/>
      <c r="AF243" s="28"/>
    </row>
    <row r="244" spans="1:32" ht="16.5" customHeight="1">
      <c r="A244" s="21"/>
      <c r="B244" s="25"/>
      <c r="C244" s="25"/>
      <c r="D244" s="25"/>
      <c r="E244" s="25"/>
      <c r="F244" s="25"/>
      <c r="G244" s="27"/>
      <c r="H244" s="27"/>
      <c r="I244" s="29"/>
      <c r="J244" s="29"/>
      <c r="K244" s="29"/>
      <c r="L244" s="29"/>
      <c r="M244" s="28"/>
      <c r="N244" s="19"/>
      <c r="O244" s="19"/>
      <c r="P244" s="19"/>
      <c r="Q244" s="19"/>
      <c r="R244" s="19"/>
      <c r="S244" s="19"/>
      <c r="T244" s="19"/>
      <c r="U244" s="25"/>
      <c r="V244" s="25"/>
      <c r="W244" s="25"/>
      <c r="X244" s="25"/>
      <c r="Y244" s="25"/>
      <c r="Z244" s="25"/>
      <c r="AA244" s="25"/>
      <c r="AB244" s="25"/>
      <c r="AC244" s="25"/>
      <c r="AD244" s="27"/>
      <c r="AE244" s="28"/>
      <c r="AF244" s="28"/>
    </row>
    <row r="245" spans="1:32" ht="16.5" customHeight="1">
      <c r="A245" s="21"/>
      <c r="B245" s="25"/>
      <c r="C245" s="25"/>
      <c r="D245" s="25"/>
      <c r="E245" s="25"/>
      <c r="F245" s="25"/>
      <c r="G245" s="27"/>
      <c r="H245" s="27"/>
      <c r="I245" s="29"/>
      <c r="J245" s="29"/>
      <c r="K245" s="29"/>
      <c r="L245" s="29"/>
      <c r="M245" s="28"/>
      <c r="N245" s="19"/>
      <c r="O245" s="19"/>
      <c r="P245" s="19"/>
      <c r="Q245" s="19"/>
      <c r="R245" s="19"/>
      <c r="S245" s="19"/>
      <c r="T245" s="19"/>
      <c r="U245" s="25"/>
      <c r="V245" s="25"/>
      <c r="W245" s="25"/>
      <c r="X245" s="25"/>
      <c r="Y245" s="25"/>
      <c r="Z245" s="25"/>
      <c r="AA245" s="25"/>
      <c r="AB245" s="25"/>
      <c r="AC245" s="25"/>
      <c r="AD245" s="27"/>
      <c r="AE245" s="28"/>
      <c r="AF245" s="28"/>
    </row>
    <row r="246" spans="1:32" ht="16.5" customHeight="1">
      <c r="A246" s="21"/>
      <c r="B246" s="25"/>
      <c r="N246" s="19"/>
      <c r="O246" s="19"/>
      <c r="P246" s="19"/>
      <c r="Q246" s="19"/>
      <c r="R246" s="19"/>
      <c r="S246" s="19"/>
      <c r="T246" s="19"/>
      <c r="U246" s="25"/>
      <c r="V246" s="25"/>
      <c r="W246" s="25"/>
      <c r="X246" s="25"/>
      <c r="Y246" s="25"/>
      <c r="Z246" s="25"/>
      <c r="AA246" s="25"/>
      <c r="AB246" s="25"/>
      <c r="AC246" s="25"/>
      <c r="AD246" s="27"/>
      <c r="AE246" s="28"/>
      <c r="AF246" s="28"/>
    </row>
    <row r="247" spans="1:32" ht="16.5" customHeight="1">
      <c r="A247" s="21"/>
      <c r="N247" s="19"/>
      <c r="O247" s="19"/>
      <c r="P247" s="19"/>
      <c r="Q247" s="19"/>
      <c r="R247" s="19"/>
      <c r="S247" s="19"/>
      <c r="T247" s="19"/>
      <c r="U247" s="25"/>
      <c r="V247" s="25"/>
      <c r="W247" s="25"/>
      <c r="X247" s="25"/>
      <c r="Y247" s="25"/>
      <c r="Z247" s="25"/>
      <c r="AA247" s="25"/>
      <c r="AB247" s="25"/>
      <c r="AC247" s="25"/>
      <c r="AD247" s="27"/>
      <c r="AE247" s="28"/>
      <c r="AF247" s="28"/>
    </row>
    <row r="248" spans="1:32" ht="16.5" customHeight="1">
      <c r="A248" s="21"/>
      <c r="N248" s="19"/>
      <c r="O248" s="19"/>
      <c r="P248" s="19"/>
      <c r="Q248" s="19"/>
      <c r="R248" s="19"/>
      <c r="S248" s="19"/>
      <c r="T248" s="19"/>
      <c r="U248" s="25"/>
      <c r="V248" s="25"/>
      <c r="W248" s="25"/>
      <c r="X248" s="25"/>
      <c r="Y248" s="25"/>
      <c r="Z248" s="25"/>
      <c r="AA248" s="25"/>
      <c r="AB248" s="25"/>
      <c r="AC248" s="25"/>
      <c r="AD248" s="27"/>
      <c r="AE248" s="28"/>
      <c r="AF248" s="28"/>
    </row>
    <row r="249" spans="1:32" ht="16.5" customHeight="1">
      <c r="A249" s="21"/>
      <c r="N249" s="19"/>
      <c r="O249" s="19"/>
      <c r="P249" s="19"/>
      <c r="Q249" s="19"/>
      <c r="R249" s="19"/>
      <c r="S249" s="19"/>
      <c r="T249" s="19"/>
      <c r="U249" s="25"/>
      <c r="V249" s="25"/>
      <c r="W249" s="25"/>
      <c r="X249" s="25"/>
      <c r="Y249" s="25"/>
      <c r="Z249" s="25"/>
      <c r="AA249" s="25"/>
      <c r="AB249" s="25"/>
      <c r="AC249" s="25"/>
      <c r="AD249" s="27"/>
      <c r="AE249" s="28"/>
      <c r="AF249" s="28"/>
    </row>
    <row r="250" spans="1:32" ht="16.5" customHeight="1">
      <c r="A250" s="21"/>
      <c r="N250" s="19"/>
      <c r="O250" s="19"/>
      <c r="P250" s="19"/>
      <c r="Q250" s="19"/>
      <c r="R250" s="19"/>
      <c r="S250" s="19"/>
      <c r="T250" s="19"/>
      <c r="U250" s="25"/>
      <c r="V250" s="25"/>
      <c r="W250" s="25"/>
      <c r="X250" s="25"/>
      <c r="Y250" s="25"/>
      <c r="Z250" s="25"/>
      <c r="AA250" s="25"/>
      <c r="AB250" s="25"/>
      <c r="AC250" s="25"/>
      <c r="AD250" s="27"/>
      <c r="AE250" s="28"/>
      <c r="AF250" s="28"/>
    </row>
    <row r="251" spans="1:32" ht="16.5" customHeight="1">
      <c r="A251" s="21"/>
      <c r="N251" s="19"/>
      <c r="O251" s="19"/>
      <c r="P251" s="19"/>
      <c r="Q251" s="19"/>
      <c r="R251" s="19"/>
      <c r="S251" s="19"/>
      <c r="T251" s="19"/>
      <c r="U251" s="25"/>
      <c r="V251" s="25"/>
      <c r="W251" s="25"/>
      <c r="X251" s="25"/>
      <c r="Y251" s="25"/>
      <c r="Z251" s="25"/>
      <c r="AA251" s="25"/>
      <c r="AB251" s="25"/>
      <c r="AC251" s="25"/>
      <c r="AD251" s="27"/>
      <c r="AE251" s="28"/>
      <c r="AF251" s="28"/>
    </row>
    <row r="252" spans="1:32" ht="16.5" customHeight="1">
      <c r="A252" s="21"/>
      <c r="N252" s="19"/>
      <c r="O252" s="19"/>
      <c r="P252" s="19"/>
      <c r="Q252" s="19"/>
      <c r="R252" s="19"/>
      <c r="S252" s="19"/>
      <c r="T252" s="19"/>
      <c r="U252" s="25"/>
      <c r="V252" s="25"/>
      <c r="W252" s="25"/>
      <c r="X252" s="25"/>
      <c r="Y252" s="25"/>
      <c r="Z252" s="25"/>
      <c r="AA252" s="25"/>
      <c r="AB252" s="25"/>
      <c r="AC252" s="25"/>
      <c r="AD252" s="27"/>
      <c r="AE252" s="28"/>
      <c r="AF252" s="28"/>
    </row>
    <row r="253" spans="1:32" ht="16.5" customHeight="1">
      <c r="A253" s="21"/>
      <c r="N253" s="19"/>
      <c r="O253" s="19"/>
      <c r="P253" s="19"/>
      <c r="Q253" s="19"/>
      <c r="R253" s="19"/>
      <c r="S253" s="19"/>
      <c r="T253" s="19"/>
      <c r="U253" s="25"/>
      <c r="V253" s="25"/>
      <c r="W253" s="25"/>
      <c r="X253" s="25"/>
      <c r="Y253" s="25"/>
      <c r="Z253" s="25"/>
      <c r="AA253" s="25"/>
      <c r="AB253" s="25"/>
      <c r="AC253" s="25"/>
      <c r="AD253" s="27"/>
      <c r="AE253" s="28"/>
      <c r="AF253" s="28"/>
    </row>
    <row r="254" spans="1:32" ht="16.5" customHeight="1">
      <c r="A254" s="21"/>
      <c r="N254" s="19"/>
      <c r="O254" s="19"/>
      <c r="P254" s="19"/>
      <c r="Q254" s="19"/>
      <c r="R254" s="19"/>
      <c r="S254" s="19"/>
      <c r="T254" s="19"/>
      <c r="U254" s="25"/>
      <c r="V254" s="25"/>
      <c r="W254" s="25"/>
      <c r="X254" s="25"/>
      <c r="Y254" s="25"/>
      <c r="Z254" s="25"/>
      <c r="AA254" s="25"/>
      <c r="AB254" s="25"/>
      <c r="AC254" s="25"/>
      <c r="AD254" s="27"/>
      <c r="AE254" s="28"/>
      <c r="AF254" s="28"/>
    </row>
    <row r="255" spans="1:32" ht="16.5" customHeight="1">
      <c r="A255" s="21"/>
      <c r="N255" s="19"/>
      <c r="O255" s="19"/>
      <c r="P255" s="19"/>
      <c r="Q255" s="19"/>
      <c r="R255" s="19"/>
      <c r="S255" s="19"/>
      <c r="T255" s="19"/>
      <c r="U255" s="25"/>
      <c r="V255" s="25"/>
      <c r="W255" s="25"/>
      <c r="X255" s="25"/>
      <c r="Y255" s="25"/>
      <c r="Z255" s="25"/>
      <c r="AA255" s="25"/>
      <c r="AB255" s="25"/>
      <c r="AC255" s="25"/>
      <c r="AD255" s="27"/>
      <c r="AE255" s="28"/>
      <c r="AF255" s="28"/>
    </row>
    <row r="256" spans="1:32" ht="16.5" customHeight="1">
      <c r="A256" s="21"/>
      <c r="N256" s="19"/>
      <c r="O256" s="19"/>
      <c r="P256" s="19"/>
      <c r="Q256" s="19"/>
      <c r="R256" s="19"/>
      <c r="S256" s="19"/>
      <c r="T256" s="19"/>
      <c r="U256" s="25"/>
      <c r="V256" s="25"/>
      <c r="W256" s="25"/>
      <c r="X256" s="25"/>
      <c r="Y256" s="25"/>
      <c r="Z256" s="25"/>
      <c r="AA256" s="25"/>
      <c r="AB256" s="25"/>
      <c r="AC256" s="25"/>
      <c r="AD256" s="27"/>
      <c r="AE256" s="28"/>
      <c r="AF256" s="28"/>
    </row>
    <row r="257" spans="1:32" ht="16.5" customHeight="1">
      <c r="A257" s="21"/>
      <c r="N257" s="19"/>
      <c r="O257" s="19"/>
      <c r="P257" s="19"/>
      <c r="Q257" s="19"/>
      <c r="R257" s="19"/>
      <c r="S257" s="19"/>
      <c r="T257" s="19"/>
      <c r="U257" s="25"/>
      <c r="V257" s="25"/>
      <c r="W257" s="25"/>
      <c r="X257" s="25"/>
      <c r="Y257" s="25"/>
      <c r="Z257" s="25"/>
      <c r="AA257" s="25"/>
      <c r="AB257" s="25"/>
      <c r="AC257" s="25"/>
      <c r="AD257" s="27"/>
      <c r="AE257" s="28"/>
      <c r="AF257" s="28"/>
    </row>
    <row r="258" spans="1:32" ht="16.5" customHeight="1">
      <c r="A258" s="21"/>
      <c r="N258" s="19"/>
      <c r="O258" s="19"/>
      <c r="P258" s="19"/>
      <c r="Q258" s="19"/>
      <c r="R258" s="19"/>
      <c r="S258" s="19"/>
      <c r="T258" s="19"/>
      <c r="U258" s="25"/>
      <c r="V258" s="25"/>
      <c r="W258" s="25"/>
      <c r="X258" s="25"/>
      <c r="Y258" s="25"/>
      <c r="Z258" s="25"/>
      <c r="AA258" s="25"/>
      <c r="AB258" s="25"/>
      <c r="AC258" s="25"/>
      <c r="AD258" s="27"/>
      <c r="AE258" s="28"/>
      <c r="AF258" s="28"/>
    </row>
    <row r="259" spans="1:32" ht="16.5" customHeight="1">
      <c r="A259" s="21"/>
      <c r="N259" s="19"/>
      <c r="O259" s="19"/>
      <c r="P259" s="19"/>
      <c r="Q259" s="19"/>
      <c r="R259" s="19"/>
      <c r="S259" s="19"/>
      <c r="T259" s="19"/>
      <c r="U259" s="25"/>
      <c r="V259" s="25"/>
      <c r="W259" s="25"/>
      <c r="X259" s="25"/>
      <c r="Y259" s="25"/>
      <c r="Z259" s="25"/>
      <c r="AA259" s="25"/>
      <c r="AB259" s="25"/>
      <c r="AC259" s="25"/>
      <c r="AD259" s="27"/>
      <c r="AE259" s="28"/>
      <c r="AF259" s="28"/>
    </row>
    <row r="260" spans="1:32" ht="16.5" customHeight="1">
      <c r="A260" s="21"/>
      <c r="N260" s="19"/>
      <c r="O260" s="19"/>
      <c r="P260" s="19"/>
      <c r="Q260" s="19"/>
      <c r="R260" s="19"/>
      <c r="S260" s="19"/>
      <c r="T260" s="19"/>
      <c r="U260" s="25"/>
      <c r="V260" s="25"/>
      <c r="W260" s="25"/>
      <c r="X260" s="25"/>
      <c r="Y260" s="25"/>
      <c r="Z260" s="25"/>
      <c r="AA260" s="25"/>
      <c r="AB260" s="25"/>
      <c r="AC260" s="25"/>
      <c r="AD260" s="27"/>
      <c r="AE260" s="28"/>
      <c r="AF260" s="28"/>
    </row>
    <row r="261" spans="1:32" ht="15.75" customHeight="1"/>
    <row r="262" spans="1:32" ht="15.75" customHeight="1"/>
    <row r="263" spans="1:32" ht="15.75" customHeight="1"/>
    <row r="264" spans="1:32" ht="15.75" customHeight="1"/>
    <row r="265" spans="1:32" ht="15.75" customHeight="1"/>
    <row r="266" spans="1:32" ht="15.75" customHeight="1"/>
    <row r="267" spans="1:32" ht="15.75" customHeight="1"/>
    <row r="268" spans="1:32" ht="15.75" customHeight="1"/>
    <row r="269" spans="1:32" ht="15.75" customHeight="1"/>
    <row r="270" spans="1:32" ht="15.75" customHeight="1"/>
    <row r="271" spans="1:32" ht="15.75" customHeight="1"/>
    <row r="272" spans="1:3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sheetData>
  <mergeCells count="2">
    <mergeCell ref="A36:A41"/>
    <mergeCell ref="B79:L79"/>
  </mergeCells>
  <conditionalFormatting sqref="D99">
    <cfRule type="expression" dxfId="14" priority="88">
      <formula>$M99</formula>
    </cfRule>
    <cfRule type="expression" dxfId="13" priority="89">
      <formula>$R114</formula>
    </cfRule>
    <cfRule type="expression" dxfId="12" priority="90">
      <formula>#REF!</formula>
    </cfRule>
  </conditionalFormatting>
  <pageMargins left="0.7" right="0.7" top="0.75" bottom="0.75"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37299-801A-4B46-A63E-8537A62F8C7C}">
  <dimension ref="A1:AU737"/>
  <sheetViews>
    <sheetView showGridLines="0" zoomScale="80" zoomScaleNormal="80" workbookViewId="0"/>
  </sheetViews>
  <sheetFormatPr baseColWidth="10" defaultColWidth="11.08203125" defaultRowHeight="15" customHeight="1"/>
  <cols>
    <col min="1" max="1" width="3.5" style="20" customWidth="1"/>
    <col min="2" max="2" width="28.83203125" style="20" customWidth="1"/>
    <col min="3" max="3" width="14.5" style="20" customWidth="1"/>
    <col min="4" max="4" width="10.75" style="20" customWidth="1"/>
    <col min="5" max="5" width="9.08203125" style="20" customWidth="1"/>
    <col min="6" max="6" width="11.5" style="20" customWidth="1"/>
    <col min="7" max="7" width="10.75" style="67" customWidth="1"/>
    <col min="8" max="8" width="13.83203125" style="190" customWidth="1"/>
    <col min="9" max="9" width="13.5" style="68" customWidth="1"/>
    <col min="10" max="10" width="13.08203125" style="68" customWidth="1"/>
    <col min="11" max="11" width="13.33203125" style="68" customWidth="1"/>
    <col min="12" max="12" width="13.5" style="68" customWidth="1"/>
    <col min="13" max="13" width="14.33203125" style="68" customWidth="1"/>
    <col min="14" max="14" width="10.83203125" style="20" bestFit="1" customWidth="1"/>
    <col min="15" max="15" width="13" style="20" customWidth="1"/>
    <col min="16" max="17" width="3.5" style="20" customWidth="1"/>
    <col min="18" max="32" width="9.5" style="20" customWidth="1"/>
    <col min="33" max="33" width="3.5" style="20" customWidth="1"/>
    <col min="34" max="34" width="19.33203125" style="20" customWidth="1"/>
    <col min="35" max="47" width="10.58203125" style="20" customWidth="1"/>
    <col min="48" max="16384" width="11.08203125" style="20"/>
  </cols>
  <sheetData>
    <row r="1" spans="1:45" s="18" customFormat="1" ht="28.5" customHeight="1">
      <c r="A1" s="12"/>
      <c r="B1" s="169" t="s">
        <v>83</v>
      </c>
      <c r="C1" s="13"/>
      <c r="D1" s="13"/>
      <c r="E1" s="13"/>
      <c r="F1" s="13"/>
      <c r="G1" s="14"/>
      <c r="H1" s="15"/>
      <c r="I1" s="16"/>
      <c r="J1" s="16"/>
      <c r="K1" s="16"/>
      <c r="L1" s="16"/>
      <c r="M1" s="308"/>
      <c r="N1" s="17"/>
      <c r="O1" s="17"/>
      <c r="P1" s="17"/>
      <c r="Q1" s="17"/>
      <c r="R1" s="17"/>
      <c r="S1" s="17"/>
      <c r="T1" s="17"/>
      <c r="U1" s="17"/>
      <c r="V1" s="17"/>
      <c r="W1" s="17"/>
      <c r="X1" s="17"/>
      <c r="Y1" s="17"/>
      <c r="Z1" s="17"/>
      <c r="AA1" s="17"/>
      <c r="AB1" s="17"/>
      <c r="AC1" s="17"/>
      <c r="AD1" s="17"/>
    </row>
    <row r="2" spans="1:45" s="108" customFormat="1" ht="18" customHeight="1">
      <c r="A2" s="106"/>
      <c r="B2" s="310" t="s">
        <v>84</v>
      </c>
      <c r="C2" s="310"/>
      <c r="D2" s="310"/>
      <c r="E2" s="310"/>
      <c r="F2" s="310"/>
      <c r="G2" s="392" t="s">
        <v>15</v>
      </c>
      <c r="H2" s="392"/>
      <c r="I2" s="392">
        <v>2021</v>
      </c>
      <c r="J2" s="392">
        <v>2022</v>
      </c>
      <c r="K2" s="392">
        <v>2023</v>
      </c>
      <c r="L2" s="392">
        <v>2024</v>
      </c>
      <c r="M2" s="392">
        <v>2025</v>
      </c>
      <c r="N2" s="387"/>
      <c r="O2" s="24"/>
      <c r="P2" s="387"/>
      <c r="Q2" s="387"/>
      <c r="R2" s="387"/>
      <c r="S2" s="387"/>
      <c r="T2" s="387"/>
      <c r="U2" s="387"/>
      <c r="V2" s="387"/>
      <c r="W2" s="387"/>
      <c r="X2" s="387"/>
      <c r="Y2" s="387"/>
      <c r="Z2" s="387"/>
      <c r="AA2" s="387"/>
      <c r="AB2" s="387"/>
      <c r="AC2" s="387"/>
      <c r="AD2" s="387"/>
      <c r="AE2" s="387"/>
      <c r="AF2" s="387"/>
      <c r="AG2" s="387"/>
      <c r="AH2" s="387"/>
      <c r="AI2" s="387"/>
      <c r="AJ2" s="387"/>
      <c r="AK2" s="387"/>
      <c r="AL2" s="387"/>
      <c r="AM2" s="387"/>
      <c r="AN2" s="387"/>
      <c r="AO2" s="387"/>
      <c r="AP2" s="387"/>
      <c r="AQ2" s="387"/>
      <c r="AR2" s="387"/>
      <c r="AS2" s="387"/>
    </row>
    <row r="3" spans="1:45" ht="18" customHeight="1">
      <c r="A3" s="309"/>
      <c r="B3" s="312" t="s">
        <v>85</v>
      </c>
      <c r="C3" s="312"/>
      <c r="D3" s="312"/>
      <c r="E3" s="312"/>
      <c r="F3" s="312"/>
      <c r="G3" s="575"/>
      <c r="H3" s="575"/>
      <c r="I3" s="506"/>
      <c r="J3" s="506"/>
      <c r="K3" s="506"/>
      <c r="L3" s="506"/>
      <c r="M3" s="506"/>
      <c r="N3" s="205"/>
      <c r="O3" s="205"/>
      <c r="P3" s="205"/>
      <c r="Q3" s="205"/>
      <c r="R3" s="205"/>
      <c r="S3" s="205"/>
      <c r="T3" s="205"/>
      <c r="U3" s="205"/>
      <c r="V3" s="205"/>
      <c r="W3" s="205"/>
      <c r="X3" s="205"/>
      <c r="Y3" s="205"/>
      <c r="Z3" s="205"/>
      <c r="AA3" s="205"/>
      <c r="AB3" s="205"/>
      <c r="AC3" s="205"/>
      <c r="AD3" s="205"/>
      <c r="AE3" s="205"/>
      <c r="AF3" s="205"/>
      <c r="AG3" s="205"/>
      <c r="AH3" s="205"/>
      <c r="AI3" s="205"/>
      <c r="AJ3" s="205"/>
      <c r="AK3" s="205"/>
      <c r="AL3" s="205"/>
      <c r="AM3" s="205"/>
      <c r="AN3" s="205"/>
      <c r="AO3" s="205"/>
      <c r="AP3" s="205"/>
      <c r="AQ3" s="205"/>
      <c r="AR3" s="205"/>
      <c r="AS3" s="205"/>
    </row>
    <row r="4" spans="1:45" s="53" customFormat="1" ht="18" customHeight="1">
      <c r="A4" s="330"/>
      <c r="B4" s="50"/>
      <c r="C4" s="50"/>
      <c r="D4" s="50"/>
      <c r="E4" s="50"/>
      <c r="F4" s="50"/>
      <c r="G4" s="576"/>
      <c r="H4" s="576"/>
      <c r="I4" s="524"/>
      <c r="J4" s="524"/>
      <c r="K4" s="524"/>
      <c r="L4" s="524"/>
      <c r="M4" s="524"/>
      <c r="N4" s="564"/>
      <c r="O4" s="564"/>
      <c r="P4" s="564"/>
      <c r="Q4" s="564"/>
      <c r="R4" s="564"/>
      <c r="S4" s="564"/>
      <c r="T4" s="564"/>
      <c r="U4" s="564"/>
      <c r="V4" s="564"/>
      <c r="W4" s="564"/>
      <c r="X4" s="564"/>
      <c r="Y4" s="564"/>
      <c r="Z4" s="564"/>
      <c r="AA4" s="564"/>
      <c r="AB4" s="564"/>
      <c r="AC4" s="564"/>
      <c r="AD4" s="564"/>
      <c r="AE4" s="564"/>
      <c r="AF4" s="564"/>
      <c r="AG4" s="564"/>
      <c r="AH4" s="564"/>
      <c r="AI4" s="564"/>
      <c r="AJ4" s="564"/>
      <c r="AK4" s="564"/>
      <c r="AL4" s="564"/>
      <c r="AM4" s="564"/>
      <c r="AN4" s="564"/>
      <c r="AO4" s="564"/>
      <c r="AP4" s="564"/>
      <c r="AQ4" s="564"/>
      <c r="AR4" s="564"/>
      <c r="AS4" s="564"/>
    </row>
    <row r="5" spans="1:45" s="53" customFormat="1" ht="18" customHeight="1">
      <c r="A5" s="330"/>
      <c r="B5" s="552" t="s">
        <v>86</v>
      </c>
      <c r="C5" s="565"/>
      <c r="D5" s="565"/>
      <c r="E5" s="565"/>
      <c r="F5" s="565"/>
      <c r="G5" s="577"/>
      <c r="H5" s="577"/>
      <c r="I5" s="578"/>
      <c r="J5" s="578"/>
      <c r="K5" s="578"/>
      <c r="L5" s="578"/>
      <c r="M5" s="578"/>
      <c r="N5" s="564"/>
      <c r="O5" s="564"/>
      <c r="P5" s="564"/>
      <c r="Q5" s="564"/>
      <c r="R5" s="564"/>
      <c r="S5" s="564"/>
      <c r="T5" s="564"/>
      <c r="U5" s="564"/>
      <c r="V5" s="564"/>
      <c r="W5" s="564"/>
      <c r="X5" s="564"/>
      <c r="Y5" s="564"/>
      <c r="Z5" s="564"/>
      <c r="AA5" s="564"/>
      <c r="AB5" s="564"/>
      <c r="AC5" s="564"/>
      <c r="AD5" s="564"/>
      <c r="AE5" s="564"/>
      <c r="AF5" s="564"/>
      <c r="AG5" s="564"/>
      <c r="AH5" s="564"/>
      <c r="AI5" s="564"/>
      <c r="AJ5" s="564"/>
      <c r="AK5" s="564"/>
      <c r="AL5" s="564"/>
      <c r="AM5" s="564"/>
      <c r="AN5" s="564"/>
      <c r="AO5" s="564"/>
      <c r="AP5" s="564"/>
      <c r="AQ5" s="564"/>
      <c r="AR5" s="564"/>
      <c r="AS5" s="564"/>
    </row>
    <row r="6" spans="1:45" ht="18" customHeight="1">
      <c r="A6" s="309"/>
      <c r="B6" s="313" t="s">
        <v>87</v>
      </c>
      <c r="C6" s="313"/>
      <c r="D6" s="313"/>
      <c r="E6" s="313"/>
      <c r="F6" s="313"/>
      <c r="G6" s="91" t="s">
        <v>88</v>
      </c>
      <c r="H6" s="91"/>
      <c r="I6" s="437">
        <v>2053388</v>
      </c>
      <c r="J6" s="437">
        <v>2239562</v>
      </c>
      <c r="K6" s="437">
        <v>1889060</v>
      </c>
      <c r="L6" s="437">
        <v>1580880.3959999999</v>
      </c>
      <c r="M6" s="566">
        <v>1627096</v>
      </c>
      <c r="N6" s="397"/>
      <c r="O6" s="205"/>
      <c r="P6" s="205"/>
      <c r="Q6" s="205"/>
      <c r="R6" s="205"/>
      <c r="S6" s="205"/>
      <c r="T6" s="205"/>
      <c r="U6" s="205"/>
      <c r="V6" s="205"/>
      <c r="W6" s="205"/>
      <c r="X6" s="205"/>
      <c r="Y6" s="205"/>
      <c r="Z6" s="205"/>
      <c r="AA6" s="205"/>
      <c r="AB6" s="205"/>
      <c r="AC6" s="205"/>
      <c r="AD6" s="205"/>
      <c r="AE6" s="205"/>
      <c r="AF6" s="205"/>
      <c r="AG6" s="205"/>
      <c r="AH6" s="205"/>
      <c r="AI6" s="205"/>
      <c r="AJ6" s="205"/>
      <c r="AK6" s="205"/>
      <c r="AL6" s="205"/>
      <c r="AM6" s="205"/>
      <c r="AN6" s="205"/>
      <c r="AO6" s="205"/>
      <c r="AP6" s="205"/>
      <c r="AQ6" s="205"/>
      <c r="AR6" s="205"/>
      <c r="AS6" s="205"/>
    </row>
    <row r="7" spans="1:45" ht="18" customHeight="1">
      <c r="A7" s="309"/>
      <c r="B7" s="313" t="s">
        <v>89</v>
      </c>
      <c r="C7" s="313"/>
      <c r="D7" s="313"/>
      <c r="E7" s="313"/>
      <c r="F7" s="313"/>
      <c r="G7" s="91" t="s">
        <v>88</v>
      </c>
      <c r="H7" s="91"/>
      <c r="I7" s="437">
        <v>530567</v>
      </c>
      <c r="J7" s="437">
        <v>525437</v>
      </c>
      <c r="K7" s="437">
        <v>214480</v>
      </c>
      <c r="L7" s="437">
        <v>312615.42599999998</v>
      </c>
      <c r="M7" s="566">
        <v>503260</v>
      </c>
      <c r="N7" s="205"/>
      <c r="O7" s="375"/>
      <c r="P7" s="205"/>
      <c r="Q7" s="205"/>
      <c r="R7" s="205"/>
      <c r="S7" s="205"/>
      <c r="T7" s="205"/>
      <c r="U7" s="205"/>
      <c r="V7" s="205"/>
      <c r="W7" s="205"/>
      <c r="X7" s="205"/>
      <c r="Y7" s="205"/>
      <c r="Z7" s="205"/>
      <c r="AA7" s="205"/>
      <c r="AB7" s="205"/>
      <c r="AC7" s="205"/>
      <c r="AD7" s="205"/>
      <c r="AE7" s="205"/>
      <c r="AF7" s="205"/>
      <c r="AG7" s="205"/>
      <c r="AH7" s="205"/>
      <c r="AI7" s="205"/>
      <c r="AJ7" s="205"/>
      <c r="AK7" s="205"/>
      <c r="AL7" s="205"/>
      <c r="AM7" s="205"/>
      <c r="AN7" s="205"/>
      <c r="AO7" s="205"/>
      <c r="AP7" s="205"/>
      <c r="AQ7" s="205"/>
      <c r="AR7" s="205"/>
      <c r="AS7" s="205"/>
    </row>
    <row r="8" spans="1:45" ht="18" customHeight="1">
      <c r="A8" s="309"/>
      <c r="B8" s="313" t="s">
        <v>90</v>
      </c>
      <c r="C8" s="313"/>
      <c r="D8" s="313"/>
      <c r="E8" s="313"/>
      <c r="F8" s="313"/>
      <c r="G8" s="91" t="s">
        <v>88</v>
      </c>
      <c r="H8" s="91"/>
      <c r="I8" s="437">
        <v>0</v>
      </c>
      <c r="J8" s="437">
        <v>0</v>
      </c>
      <c r="K8" s="437">
        <v>0</v>
      </c>
      <c r="L8" s="437">
        <v>0</v>
      </c>
      <c r="M8" s="566">
        <v>0</v>
      </c>
      <c r="N8" s="205"/>
      <c r="O8" s="205"/>
      <c r="P8" s="205"/>
      <c r="Q8" s="205"/>
      <c r="R8" s="205"/>
      <c r="S8" s="205"/>
      <c r="T8" s="205"/>
      <c r="U8" s="205"/>
      <c r="V8" s="205"/>
      <c r="W8" s="205"/>
      <c r="X8" s="205"/>
      <c r="Y8" s="205"/>
      <c r="Z8" s="205"/>
      <c r="AA8" s="205"/>
      <c r="AB8" s="205"/>
      <c r="AC8" s="205"/>
      <c r="AD8" s="205"/>
      <c r="AE8" s="205"/>
      <c r="AF8" s="205"/>
      <c r="AG8" s="205"/>
      <c r="AH8" s="205"/>
      <c r="AI8" s="205"/>
      <c r="AJ8" s="205"/>
      <c r="AK8" s="205"/>
      <c r="AL8" s="205"/>
      <c r="AM8" s="205"/>
      <c r="AN8" s="205"/>
      <c r="AO8" s="205"/>
      <c r="AP8" s="205"/>
      <c r="AQ8" s="205"/>
      <c r="AR8" s="205"/>
      <c r="AS8" s="205"/>
    </row>
    <row r="9" spans="1:45" ht="18" customHeight="1">
      <c r="A9" s="309"/>
      <c r="B9" s="75" t="s">
        <v>91</v>
      </c>
      <c r="C9" s="75"/>
      <c r="D9" s="75"/>
      <c r="E9" s="311"/>
      <c r="F9" s="311"/>
      <c r="G9" s="23" t="s">
        <v>88</v>
      </c>
      <c r="H9" s="23"/>
      <c r="I9" s="567">
        <v>2583955</v>
      </c>
      <c r="J9" s="567">
        <v>2764999</v>
      </c>
      <c r="K9" s="567">
        <v>2103540</v>
      </c>
      <c r="L9" s="567">
        <v>1893495.8219999999</v>
      </c>
      <c r="M9" s="568">
        <f>SUM(M6:M8)</f>
        <v>2130356</v>
      </c>
      <c r="N9" s="322"/>
      <c r="O9" s="414"/>
      <c r="P9" s="205"/>
      <c r="Q9" s="205"/>
      <c r="R9" s="205"/>
      <c r="S9" s="205"/>
      <c r="T9" s="205"/>
      <c r="U9" s="205"/>
      <c r="V9" s="205"/>
      <c r="W9" s="205"/>
      <c r="X9" s="205"/>
      <c r="Y9" s="205"/>
      <c r="Z9" s="205"/>
      <c r="AA9" s="205"/>
      <c r="AB9" s="205"/>
      <c r="AC9" s="205"/>
      <c r="AD9" s="205"/>
      <c r="AE9" s="205"/>
      <c r="AF9" s="205"/>
      <c r="AG9" s="205"/>
      <c r="AH9" s="205"/>
      <c r="AI9" s="205"/>
      <c r="AJ9" s="205"/>
      <c r="AK9" s="205"/>
      <c r="AL9" s="205"/>
      <c r="AM9" s="205"/>
      <c r="AN9" s="205"/>
      <c r="AO9" s="205"/>
      <c r="AP9" s="205"/>
      <c r="AQ9" s="205"/>
      <c r="AR9" s="205"/>
      <c r="AS9" s="205"/>
    </row>
    <row r="10" spans="1:45" ht="18" customHeight="1">
      <c r="A10" s="309"/>
      <c r="C10" s="25"/>
      <c r="D10" s="25"/>
      <c r="E10" s="311"/>
      <c r="F10" s="311"/>
      <c r="G10" s="28"/>
      <c r="H10" s="28"/>
      <c r="I10" s="437"/>
      <c r="J10" s="437"/>
      <c r="K10" s="437"/>
      <c r="L10" s="437"/>
      <c r="M10" s="28"/>
      <c r="N10" s="205"/>
      <c r="O10" s="205"/>
      <c r="P10" s="205"/>
      <c r="Q10" s="205"/>
      <c r="R10" s="205"/>
      <c r="S10" s="205"/>
      <c r="T10" s="205"/>
      <c r="U10" s="205"/>
      <c r="V10" s="205"/>
      <c r="W10" s="205"/>
      <c r="X10" s="205"/>
      <c r="Y10" s="205"/>
      <c r="Z10" s="205"/>
      <c r="AA10" s="205"/>
      <c r="AB10" s="205"/>
      <c r="AC10" s="205"/>
      <c r="AD10" s="205"/>
      <c r="AE10" s="205"/>
      <c r="AF10" s="205"/>
      <c r="AG10" s="205"/>
      <c r="AH10" s="205"/>
      <c r="AI10" s="205"/>
      <c r="AJ10" s="205"/>
      <c r="AK10" s="205"/>
      <c r="AL10" s="205"/>
      <c r="AM10" s="205"/>
      <c r="AN10" s="205"/>
      <c r="AO10" s="205"/>
      <c r="AP10" s="205"/>
      <c r="AQ10" s="205"/>
      <c r="AR10" s="205"/>
      <c r="AS10" s="205"/>
    </row>
    <row r="11" spans="1:45" ht="18" customHeight="1">
      <c r="A11" s="309"/>
      <c r="B11" s="552" t="s">
        <v>92</v>
      </c>
      <c r="C11" s="552"/>
      <c r="D11" s="552"/>
      <c r="E11" s="552"/>
      <c r="F11" s="552"/>
      <c r="G11" s="579"/>
      <c r="H11" s="579"/>
      <c r="I11" s="553"/>
      <c r="J11" s="553"/>
      <c r="K11" s="553"/>
      <c r="L11" s="553"/>
      <c r="M11" s="553"/>
      <c r="N11" s="205"/>
      <c r="O11" s="205"/>
      <c r="P11" s="205"/>
      <c r="Q11" s="205"/>
      <c r="R11" s="205"/>
      <c r="S11" s="205"/>
      <c r="T11" s="205"/>
      <c r="U11" s="205"/>
      <c r="V11" s="205"/>
      <c r="W11" s="205"/>
      <c r="X11" s="205"/>
      <c r="Y11" s="205"/>
      <c r="Z11" s="205"/>
      <c r="AA11" s="205"/>
      <c r="AB11" s="205"/>
      <c r="AC11" s="205"/>
      <c r="AD11" s="205"/>
      <c r="AE11" s="205"/>
      <c r="AF11" s="205"/>
      <c r="AG11" s="205"/>
      <c r="AH11" s="205"/>
      <c r="AI11" s="205"/>
      <c r="AJ11" s="205"/>
      <c r="AK11" s="205"/>
      <c r="AL11" s="205"/>
      <c r="AM11" s="205"/>
      <c r="AN11" s="205"/>
      <c r="AO11" s="205"/>
      <c r="AP11" s="205"/>
      <c r="AQ11" s="205"/>
      <c r="AR11" s="205"/>
      <c r="AS11" s="205"/>
    </row>
    <row r="12" spans="1:45" ht="18" customHeight="1">
      <c r="A12" s="309"/>
      <c r="B12" s="25" t="s">
        <v>93</v>
      </c>
      <c r="C12" s="25"/>
      <c r="D12" s="25"/>
      <c r="E12" s="311"/>
      <c r="F12" s="311"/>
      <c r="G12" s="28" t="s">
        <v>94</v>
      </c>
      <c r="H12" s="28"/>
      <c r="I12" s="445">
        <v>0.17317750125043199</v>
      </c>
      <c r="J12" s="445">
        <v>0.14059143770706201</v>
      </c>
      <c r="K12" s="445">
        <v>0.10675070826618933</v>
      </c>
      <c r="L12" s="445">
        <v>7.5154416053066317E-2</v>
      </c>
      <c r="M12" s="581">
        <f>M9/(Producción!M5/1000)/1000000</f>
        <v>7.4658105204146855E-2</v>
      </c>
      <c r="N12" s="315"/>
      <c r="O12" s="1016"/>
      <c r="P12" s="205"/>
      <c r="Q12" s="205"/>
      <c r="R12" s="205"/>
      <c r="S12" s="1002"/>
      <c r="T12" s="205"/>
      <c r="U12" s="205"/>
      <c r="V12" s="205"/>
      <c r="W12" s="205"/>
      <c r="X12" s="205"/>
      <c r="Y12" s="205"/>
      <c r="Z12" s="205"/>
      <c r="AA12" s="205"/>
      <c r="AB12" s="205"/>
      <c r="AC12" s="205"/>
      <c r="AD12" s="205"/>
      <c r="AE12" s="205"/>
      <c r="AF12" s="205"/>
      <c r="AG12" s="205"/>
      <c r="AH12" s="205"/>
      <c r="AI12" s="205"/>
      <c r="AJ12" s="205"/>
      <c r="AK12" s="205"/>
      <c r="AL12" s="205"/>
      <c r="AM12" s="205"/>
      <c r="AN12" s="205"/>
      <c r="AO12" s="205"/>
      <c r="AP12" s="205"/>
      <c r="AQ12" s="205"/>
      <c r="AR12" s="205"/>
      <c r="AS12" s="205"/>
    </row>
    <row r="13" spans="1:45" ht="18" customHeight="1">
      <c r="A13" s="309"/>
      <c r="C13" s="205"/>
      <c r="D13" s="205"/>
      <c r="E13" s="205"/>
      <c r="F13" s="205"/>
      <c r="G13" s="28"/>
      <c r="H13" s="28"/>
      <c r="I13" s="28"/>
      <c r="J13" s="28"/>
      <c r="K13" s="28"/>
      <c r="L13" s="445"/>
      <c r="M13" s="569"/>
      <c r="N13" s="205"/>
      <c r="O13" s="205"/>
      <c r="P13" s="205"/>
      <c r="Q13" s="205"/>
      <c r="R13" s="205"/>
      <c r="S13" s="205"/>
      <c r="T13" s="205"/>
      <c r="U13" s="205"/>
      <c r="V13" s="205"/>
      <c r="W13" s="205"/>
      <c r="X13" s="205"/>
      <c r="Y13" s="205"/>
      <c r="Z13" s="205"/>
      <c r="AA13" s="205"/>
      <c r="AB13" s="205"/>
      <c r="AC13" s="205"/>
      <c r="AD13" s="205"/>
      <c r="AE13" s="205"/>
      <c r="AF13" s="205"/>
      <c r="AG13" s="205"/>
      <c r="AH13" s="205"/>
      <c r="AI13" s="205"/>
      <c r="AJ13" s="205"/>
      <c r="AK13" s="205"/>
      <c r="AL13" s="205"/>
      <c r="AM13" s="205"/>
      <c r="AN13" s="205"/>
      <c r="AO13" s="205"/>
      <c r="AP13" s="205"/>
      <c r="AQ13" s="205"/>
      <c r="AR13" s="205"/>
      <c r="AS13" s="205"/>
    </row>
    <row r="14" spans="1:45" ht="18" customHeight="1">
      <c r="A14" s="309"/>
      <c r="B14" s="312" t="s">
        <v>95</v>
      </c>
      <c r="C14" s="312"/>
      <c r="D14" s="312"/>
      <c r="E14" s="312"/>
      <c r="F14" s="312"/>
      <c r="G14" s="575"/>
      <c r="H14" s="575"/>
      <c r="I14" s="506"/>
      <c r="J14" s="506"/>
      <c r="K14" s="506"/>
      <c r="L14" s="506"/>
      <c r="M14" s="506"/>
      <c r="N14" s="205"/>
      <c r="O14" s="205"/>
      <c r="P14" s="205"/>
      <c r="Q14" s="205"/>
      <c r="R14" s="205"/>
      <c r="S14" s="205"/>
      <c r="T14" s="205"/>
      <c r="U14" s="205"/>
      <c r="V14" s="205"/>
      <c r="W14" s="205"/>
      <c r="X14" s="205"/>
      <c r="Y14" s="205"/>
      <c r="Z14" s="205"/>
      <c r="AA14" s="205"/>
      <c r="AB14" s="205"/>
      <c r="AC14" s="205"/>
      <c r="AD14" s="205"/>
      <c r="AE14" s="205"/>
      <c r="AF14" s="205"/>
      <c r="AG14" s="205"/>
      <c r="AH14" s="205"/>
      <c r="AI14" s="205"/>
      <c r="AJ14" s="205"/>
      <c r="AK14" s="205"/>
      <c r="AL14" s="205"/>
      <c r="AM14" s="205"/>
      <c r="AN14" s="205"/>
      <c r="AO14" s="205"/>
      <c r="AP14" s="205"/>
      <c r="AQ14" s="205"/>
      <c r="AR14" s="205"/>
      <c r="AS14" s="205"/>
    </row>
    <row r="15" spans="1:45" s="53" customFormat="1" ht="18" customHeight="1">
      <c r="A15" s="330"/>
      <c r="B15" s="50"/>
      <c r="C15" s="50"/>
      <c r="D15" s="50"/>
      <c r="E15" s="50"/>
      <c r="F15" s="50"/>
      <c r="G15" s="576"/>
      <c r="H15" s="576"/>
      <c r="I15" s="524"/>
      <c r="J15" s="524"/>
      <c r="K15" s="524"/>
      <c r="L15" s="524"/>
      <c r="M15" s="524"/>
      <c r="N15" s="564"/>
      <c r="O15" s="564"/>
      <c r="P15" s="564"/>
      <c r="Q15" s="564"/>
      <c r="R15" s="564"/>
      <c r="S15" s="564"/>
      <c r="T15" s="564"/>
      <c r="U15" s="564"/>
      <c r="V15" s="564"/>
      <c r="W15" s="564"/>
      <c r="X15" s="564"/>
      <c r="Y15" s="564"/>
      <c r="Z15" s="564"/>
      <c r="AA15" s="564"/>
      <c r="AB15" s="564"/>
      <c r="AC15" s="564"/>
      <c r="AD15" s="564"/>
      <c r="AE15" s="564"/>
      <c r="AF15" s="564"/>
      <c r="AG15" s="564"/>
      <c r="AH15" s="564"/>
      <c r="AI15" s="564"/>
      <c r="AJ15" s="564"/>
      <c r="AK15" s="564"/>
      <c r="AL15" s="564"/>
      <c r="AM15" s="564"/>
      <c r="AN15" s="564"/>
      <c r="AO15" s="564"/>
      <c r="AP15" s="564"/>
      <c r="AQ15" s="564"/>
      <c r="AR15" s="564"/>
      <c r="AS15" s="564"/>
    </row>
    <row r="16" spans="1:45" s="53" customFormat="1" ht="18" customHeight="1">
      <c r="A16" s="330"/>
      <c r="B16" s="552" t="s">
        <v>96</v>
      </c>
      <c r="C16" s="552"/>
      <c r="D16" s="552"/>
      <c r="E16" s="552"/>
      <c r="F16" s="552"/>
      <c r="G16" s="579"/>
      <c r="H16" s="579"/>
      <c r="I16" s="553"/>
      <c r="J16" s="553"/>
      <c r="K16" s="553"/>
      <c r="L16" s="553"/>
      <c r="M16" s="553"/>
      <c r="N16" s="564"/>
      <c r="O16" s="564"/>
      <c r="P16" s="564"/>
      <c r="Q16" s="564"/>
      <c r="R16" s="564"/>
      <c r="S16" s="564"/>
      <c r="T16" s="564"/>
      <c r="U16" s="564"/>
      <c r="V16" s="564"/>
      <c r="W16" s="564"/>
      <c r="X16" s="564"/>
      <c r="Y16" s="564"/>
      <c r="Z16" s="564"/>
      <c r="AA16" s="564"/>
      <c r="AB16" s="564"/>
      <c r="AC16" s="564"/>
      <c r="AD16" s="564"/>
      <c r="AE16" s="564"/>
      <c r="AF16" s="564"/>
      <c r="AG16" s="564"/>
      <c r="AH16" s="564"/>
      <c r="AI16" s="564"/>
      <c r="AJ16" s="564"/>
      <c r="AK16" s="564"/>
      <c r="AL16" s="564"/>
      <c r="AM16" s="564"/>
      <c r="AN16" s="564"/>
      <c r="AO16" s="564"/>
      <c r="AP16" s="564"/>
      <c r="AQ16" s="564"/>
      <c r="AR16" s="564"/>
      <c r="AS16" s="564"/>
    </row>
    <row r="17" spans="1:45" s="44" customFormat="1" ht="18" customHeight="1">
      <c r="A17" s="316"/>
      <c r="B17" s="389" t="s">
        <v>97</v>
      </c>
      <c r="C17" s="45"/>
      <c r="D17" s="369"/>
      <c r="E17" s="369"/>
      <c r="F17" s="369"/>
      <c r="G17" s="416" t="s">
        <v>88</v>
      </c>
      <c r="H17" s="416"/>
      <c r="I17" s="570">
        <v>0</v>
      </c>
      <c r="J17" s="570">
        <v>0</v>
      </c>
      <c r="K17" s="570">
        <v>0</v>
      </c>
      <c r="L17" s="570">
        <v>0</v>
      </c>
      <c r="M17" s="570">
        <v>0</v>
      </c>
      <c r="N17" s="320"/>
      <c r="O17" s="319"/>
      <c r="P17" s="320"/>
      <c r="Q17" s="320"/>
      <c r="R17" s="320"/>
      <c r="S17" s="320"/>
      <c r="T17" s="320"/>
      <c r="U17" s="320"/>
      <c r="V17" s="320"/>
      <c r="W17" s="320"/>
      <c r="X17" s="320"/>
      <c r="Y17" s="320"/>
      <c r="Z17" s="320"/>
      <c r="AA17" s="320"/>
      <c r="AB17" s="320"/>
      <c r="AC17" s="320"/>
      <c r="AD17" s="320"/>
      <c r="AE17" s="320"/>
      <c r="AF17" s="320"/>
      <c r="AG17" s="320"/>
      <c r="AH17" s="320"/>
      <c r="AI17" s="320"/>
      <c r="AJ17" s="320"/>
      <c r="AK17" s="320"/>
      <c r="AL17" s="320"/>
      <c r="AM17" s="320"/>
      <c r="AN17" s="320"/>
      <c r="AO17" s="320"/>
      <c r="AP17" s="320"/>
      <c r="AQ17" s="320"/>
      <c r="AR17" s="320"/>
      <c r="AS17" s="320"/>
    </row>
    <row r="18" spans="1:45" s="44" customFormat="1" ht="18" customHeight="1">
      <c r="A18" s="316"/>
      <c r="B18" s="45"/>
      <c r="C18" s="45"/>
      <c r="D18" s="369"/>
      <c r="E18" s="369"/>
      <c r="F18" s="369"/>
      <c r="G18" s="371"/>
      <c r="H18" s="371"/>
      <c r="I18" s="571"/>
      <c r="J18" s="571"/>
      <c r="K18" s="571"/>
      <c r="L18" s="571"/>
      <c r="M18" s="572"/>
      <c r="N18" s="320"/>
      <c r="O18" s="319"/>
      <c r="P18" s="320"/>
      <c r="Q18" s="320"/>
      <c r="R18" s="320"/>
      <c r="S18" s="320"/>
      <c r="T18" s="320"/>
      <c r="U18" s="320"/>
      <c r="V18" s="320"/>
      <c r="W18" s="320"/>
      <c r="X18" s="320"/>
      <c r="Y18" s="320"/>
      <c r="Z18" s="320"/>
      <c r="AA18" s="320"/>
      <c r="AB18" s="320"/>
      <c r="AC18" s="320"/>
      <c r="AD18" s="320"/>
      <c r="AE18" s="320"/>
      <c r="AF18" s="320"/>
      <c r="AG18" s="320"/>
      <c r="AH18" s="320"/>
      <c r="AI18" s="320"/>
      <c r="AJ18" s="320"/>
      <c r="AK18" s="320"/>
      <c r="AL18" s="320"/>
      <c r="AM18" s="320"/>
      <c r="AN18" s="320"/>
      <c r="AO18" s="320"/>
      <c r="AP18" s="320"/>
      <c r="AQ18" s="320"/>
      <c r="AR18" s="320"/>
      <c r="AS18" s="320"/>
    </row>
    <row r="19" spans="1:45" s="44" customFormat="1" ht="18" customHeight="1">
      <c r="A19" s="316"/>
      <c r="B19" s="583" t="s">
        <v>98</v>
      </c>
      <c r="C19" s="584"/>
      <c r="D19" s="585"/>
      <c r="E19" s="585"/>
      <c r="F19" s="585"/>
      <c r="G19" s="586"/>
      <c r="H19" s="586"/>
      <c r="I19" s="587"/>
      <c r="J19" s="587"/>
      <c r="K19" s="587"/>
      <c r="L19" s="587"/>
      <c r="M19" s="587"/>
      <c r="N19" s="320"/>
      <c r="O19" s="319"/>
      <c r="P19" s="320"/>
      <c r="Q19" s="320"/>
      <c r="R19" s="320"/>
      <c r="S19" s="320"/>
      <c r="T19" s="320"/>
      <c r="U19" s="320"/>
      <c r="V19" s="320"/>
      <c r="W19" s="320"/>
      <c r="X19" s="320"/>
      <c r="Y19" s="320"/>
      <c r="Z19" s="320"/>
      <c r="AA19" s="320"/>
      <c r="AB19" s="320"/>
      <c r="AC19" s="320"/>
      <c r="AD19" s="320"/>
      <c r="AE19" s="320"/>
      <c r="AF19" s="320"/>
      <c r="AG19" s="320"/>
      <c r="AH19" s="320"/>
      <c r="AI19" s="320"/>
      <c r="AJ19" s="320"/>
      <c r="AK19" s="320"/>
      <c r="AL19" s="320"/>
      <c r="AM19" s="320"/>
      <c r="AN19" s="320"/>
      <c r="AO19" s="320"/>
      <c r="AP19" s="320"/>
      <c r="AQ19" s="320"/>
      <c r="AR19" s="320"/>
      <c r="AS19" s="320"/>
    </row>
    <row r="20" spans="1:45" s="44" customFormat="1" ht="18" customHeight="1">
      <c r="A20" s="316"/>
      <c r="B20" s="45" t="s">
        <v>99</v>
      </c>
      <c r="C20" s="45"/>
      <c r="D20" s="369"/>
      <c r="E20" s="369"/>
      <c r="F20" s="369"/>
      <c r="G20" s="371" t="s">
        <v>88</v>
      </c>
      <c r="H20" s="318"/>
      <c r="I20" s="582">
        <v>1509506</v>
      </c>
      <c r="J20" s="582">
        <v>1770244</v>
      </c>
      <c r="K20" s="582">
        <v>1514938</v>
      </c>
      <c r="L20" s="582">
        <v>1191846</v>
      </c>
      <c r="M20" s="571">
        <v>1247913</v>
      </c>
      <c r="N20" s="320"/>
      <c r="P20" s="320"/>
      <c r="Q20" s="320"/>
      <c r="R20" s="320"/>
      <c r="S20" s="320"/>
      <c r="T20" s="320"/>
      <c r="U20" s="320"/>
      <c r="V20" s="320"/>
      <c r="W20" s="320"/>
      <c r="X20" s="320"/>
      <c r="Y20" s="320"/>
      <c r="Z20" s="320"/>
      <c r="AA20" s="320"/>
      <c r="AB20" s="320"/>
      <c r="AC20" s="320"/>
      <c r="AD20" s="320"/>
      <c r="AE20" s="320"/>
      <c r="AF20" s="320"/>
      <c r="AG20" s="320"/>
      <c r="AH20" s="320"/>
      <c r="AI20" s="320"/>
      <c r="AJ20" s="320"/>
      <c r="AK20" s="320"/>
      <c r="AL20" s="320"/>
      <c r="AM20" s="320"/>
      <c r="AN20" s="320"/>
      <c r="AO20" s="320"/>
      <c r="AP20" s="320"/>
      <c r="AQ20" s="320"/>
      <c r="AR20" s="320"/>
      <c r="AS20" s="320"/>
    </row>
    <row r="21" spans="1:45" s="44" customFormat="1" ht="18" customHeight="1">
      <c r="A21" s="316"/>
      <c r="B21" s="45" t="s">
        <v>100</v>
      </c>
      <c r="C21" s="45"/>
      <c r="D21" s="369"/>
      <c r="E21" s="369"/>
      <c r="F21" s="369"/>
      <c r="G21" s="371" t="s">
        <v>88</v>
      </c>
      <c r="H21" s="318"/>
      <c r="I21" s="582">
        <v>284917</v>
      </c>
      <c r="J21" s="582">
        <v>151721</v>
      </c>
      <c r="K21" s="582">
        <v>83972</v>
      </c>
      <c r="L21" s="582">
        <v>28980</v>
      </c>
      <c r="M21" s="571">
        <v>25922</v>
      </c>
      <c r="N21" s="320"/>
      <c r="O21" s="320"/>
      <c r="P21" s="320"/>
      <c r="Q21" s="320"/>
      <c r="R21" s="320"/>
      <c r="S21" s="320"/>
      <c r="T21" s="320"/>
      <c r="U21" s="320"/>
      <c r="V21" s="320"/>
      <c r="W21" s="320"/>
      <c r="X21" s="320"/>
      <c r="Y21" s="320"/>
      <c r="Z21" s="320"/>
      <c r="AA21" s="320"/>
      <c r="AB21" s="320"/>
      <c r="AC21" s="320"/>
      <c r="AD21" s="320"/>
      <c r="AE21" s="320"/>
      <c r="AF21" s="320"/>
      <c r="AG21" s="320"/>
      <c r="AH21" s="320"/>
      <c r="AI21" s="320"/>
      <c r="AJ21" s="320"/>
      <c r="AK21" s="320"/>
      <c r="AL21" s="320"/>
      <c r="AM21" s="320"/>
      <c r="AN21" s="320"/>
      <c r="AO21" s="320"/>
      <c r="AP21" s="320"/>
      <c r="AQ21" s="320"/>
      <c r="AR21" s="320"/>
      <c r="AS21" s="320"/>
    </row>
    <row r="22" spans="1:45" s="44" customFormat="1" ht="18" customHeight="1">
      <c r="A22" s="316"/>
      <c r="B22" s="45" t="s">
        <v>101</v>
      </c>
      <c r="C22" s="45"/>
      <c r="D22" s="369"/>
      <c r="E22" s="369"/>
      <c r="F22" s="369"/>
      <c r="G22" s="371" t="s">
        <v>88</v>
      </c>
      <c r="H22" s="318"/>
      <c r="I22" s="582">
        <v>240624</v>
      </c>
      <c r="J22" s="582">
        <v>264514</v>
      </c>
      <c r="K22" s="582">
        <v>209546</v>
      </c>
      <c r="L22" s="582">
        <v>297646</v>
      </c>
      <c r="M22" s="571">
        <v>329670</v>
      </c>
      <c r="N22" s="320"/>
      <c r="P22" s="320"/>
      <c r="Q22" s="320"/>
      <c r="R22" s="320"/>
      <c r="S22" s="320"/>
      <c r="T22" s="320"/>
      <c r="U22" s="320"/>
      <c r="V22" s="320"/>
      <c r="W22" s="320"/>
      <c r="X22" s="320"/>
      <c r="Y22" s="320"/>
      <c r="Z22" s="320"/>
      <c r="AA22" s="320"/>
      <c r="AB22" s="320"/>
      <c r="AC22" s="320"/>
      <c r="AD22" s="320"/>
      <c r="AE22" s="320"/>
      <c r="AF22" s="320"/>
      <c r="AG22" s="320"/>
      <c r="AH22" s="320"/>
      <c r="AI22" s="320"/>
      <c r="AJ22" s="320"/>
      <c r="AK22" s="320"/>
      <c r="AL22" s="320"/>
      <c r="AM22" s="320"/>
      <c r="AN22" s="320"/>
      <c r="AO22" s="320"/>
      <c r="AP22" s="320"/>
      <c r="AQ22" s="320"/>
      <c r="AR22" s="320"/>
      <c r="AS22" s="320"/>
    </row>
    <row r="23" spans="1:45" s="44" customFormat="1" ht="18" customHeight="1">
      <c r="A23" s="316"/>
      <c r="B23" s="45" t="s">
        <v>102</v>
      </c>
      <c r="C23" s="45"/>
      <c r="D23" s="369"/>
      <c r="E23" s="369"/>
      <c r="F23" s="369"/>
      <c r="G23" s="371" t="s">
        <v>88</v>
      </c>
      <c r="H23" s="371"/>
      <c r="I23" s="588">
        <v>0</v>
      </c>
      <c r="J23" s="588">
        <v>0</v>
      </c>
      <c r="K23" s="588">
        <v>0</v>
      </c>
      <c r="L23" s="588">
        <v>0</v>
      </c>
      <c r="M23" s="588">
        <v>0</v>
      </c>
      <c r="N23" s="320"/>
      <c r="O23" s="319"/>
      <c r="P23" s="320"/>
      <c r="Q23" s="320"/>
      <c r="R23" s="320"/>
      <c r="S23" s="320"/>
      <c r="T23" s="320"/>
      <c r="U23" s="320"/>
      <c r="V23" s="320"/>
      <c r="W23" s="320"/>
      <c r="X23" s="320"/>
      <c r="Y23" s="320"/>
      <c r="Z23" s="320"/>
      <c r="AA23" s="320"/>
      <c r="AB23" s="320"/>
      <c r="AC23" s="320"/>
      <c r="AD23" s="320"/>
      <c r="AE23" s="320"/>
      <c r="AF23" s="320"/>
      <c r="AG23" s="320"/>
      <c r="AH23" s="320"/>
      <c r="AI23" s="320"/>
      <c r="AJ23" s="320"/>
      <c r="AK23" s="320"/>
      <c r="AL23" s="320"/>
      <c r="AM23" s="320"/>
      <c r="AN23" s="320"/>
      <c r="AO23" s="320"/>
      <c r="AP23" s="320"/>
      <c r="AQ23" s="320"/>
      <c r="AR23" s="320"/>
      <c r="AS23" s="320"/>
    </row>
    <row r="24" spans="1:45" s="44" customFormat="1" ht="18" customHeight="1">
      <c r="A24" s="316"/>
      <c r="B24" s="389" t="s">
        <v>103</v>
      </c>
      <c r="C24" s="389"/>
      <c r="D24" s="415"/>
      <c r="E24" s="415"/>
      <c r="F24" s="415"/>
      <c r="G24" s="416" t="s">
        <v>88</v>
      </c>
      <c r="H24" s="416"/>
      <c r="I24" s="573">
        <v>2035047</v>
      </c>
      <c r="J24" s="573">
        <v>2186479</v>
      </c>
      <c r="K24" s="573">
        <f>SUM(K20:K23)</f>
        <v>1808456</v>
      </c>
      <c r="L24" s="573">
        <f>SUM(L20:L23)</f>
        <v>1518472</v>
      </c>
      <c r="M24" s="573">
        <f>SUM(M20:M23)</f>
        <v>1603505</v>
      </c>
      <c r="N24" s="320"/>
      <c r="O24" s="319"/>
      <c r="P24" s="320"/>
      <c r="Q24" s="320"/>
      <c r="R24" s="320"/>
      <c r="S24" s="320"/>
      <c r="T24" s="320"/>
      <c r="U24" s="320"/>
      <c r="V24" s="320"/>
      <c r="W24" s="320"/>
      <c r="X24" s="320"/>
      <c r="Y24" s="320"/>
      <c r="Z24" s="320"/>
      <c r="AA24" s="320"/>
      <c r="AB24" s="320"/>
      <c r="AC24" s="320"/>
      <c r="AD24" s="320"/>
      <c r="AE24" s="320"/>
      <c r="AF24" s="320"/>
      <c r="AG24" s="320"/>
      <c r="AH24" s="320"/>
      <c r="AI24" s="320"/>
      <c r="AJ24" s="320"/>
      <c r="AK24" s="320"/>
      <c r="AL24" s="320"/>
      <c r="AM24" s="320"/>
      <c r="AN24" s="320"/>
      <c r="AO24" s="320"/>
      <c r="AP24" s="320"/>
      <c r="AQ24" s="320"/>
      <c r="AR24" s="320"/>
      <c r="AS24" s="320"/>
    </row>
    <row r="25" spans="1:45" s="44" customFormat="1" ht="18" customHeight="1">
      <c r="A25" s="316"/>
      <c r="B25" s="45" t="s">
        <v>104</v>
      </c>
      <c r="C25" s="45"/>
      <c r="D25" s="369"/>
      <c r="E25" s="369"/>
      <c r="F25" s="369"/>
      <c r="G25" s="371" t="s">
        <v>88</v>
      </c>
      <c r="H25" s="371"/>
      <c r="I25" s="582" t="s">
        <v>22</v>
      </c>
      <c r="J25" s="582" t="s">
        <v>22</v>
      </c>
      <c r="K25" s="582">
        <v>65026</v>
      </c>
      <c r="L25" s="582">
        <v>44944.4</v>
      </c>
      <c r="M25" s="571">
        <v>22350</v>
      </c>
      <c r="N25" s="320"/>
      <c r="O25" s="319"/>
      <c r="P25" s="320"/>
      <c r="Q25" s="320"/>
      <c r="R25" s="320"/>
      <c r="S25" s="320"/>
      <c r="T25" s="320"/>
      <c r="U25" s="320"/>
      <c r="V25" s="320"/>
      <c r="W25" s="320"/>
      <c r="X25" s="320"/>
      <c r="Y25" s="320"/>
      <c r="Z25" s="320"/>
      <c r="AA25" s="320"/>
      <c r="AB25" s="320"/>
      <c r="AC25" s="320"/>
      <c r="AD25" s="320"/>
      <c r="AE25" s="320"/>
      <c r="AF25" s="320"/>
      <c r="AG25" s="320"/>
      <c r="AH25" s="320"/>
      <c r="AI25" s="320"/>
      <c r="AJ25" s="320"/>
      <c r="AK25" s="320"/>
      <c r="AL25" s="320"/>
      <c r="AM25" s="320"/>
      <c r="AN25" s="320"/>
      <c r="AO25" s="320"/>
      <c r="AP25" s="320"/>
      <c r="AQ25" s="320"/>
      <c r="AR25" s="320"/>
      <c r="AS25" s="320"/>
    </row>
    <row r="26" spans="1:45" s="44" customFormat="1" ht="18" customHeight="1">
      <c r="A26" s="316"/>
      <c r="B26" s="45" t="s">
        <v>105</v>
      </c>
      <c r="C26" s="45"/>
      <c r="D26" s="369"/>
      <c r="E26" s="369"/>
      <c r="F26" s="369"/>
      <c r="G26" s="371" t="s">
        <v>88</v>
      </c>
      <c r="H26" s="371"/>
      <c r="I26" s="582" t="s">
        <v>22</v>
      </c>
      <c r="J26" s="582" t="s">
        <v>22</v>
      </c>
      <c r="K26" s="582">
        <v>15578</v>
      </c>
      <c r="L26" s="582">
        <v>17464.099999999999</v>
      </c>
      <c r="M26" s="571">
        <v>1241</v>
      </c>
      <c r="N26" s="388"/>
      <c r="O26" s="320"/>
      <c r="P26" s="320"/>
      <c r="Q26" s="320"/>
      <c r="R26" s="320"/>
      <c r="S26" s="320"/>
      <c r="T26" s="320"/>
      <c r="U26" s="320"/>
      <c r="V26" s="320"/>
      <c r="W26" s="320"/>
      <c r="X26" s="320"/>
      <c r="Y26" s="320"/>
      <c r="Z26" s="320"/>
      <c r="AA26" s="320"/>
      <c r="AB26" s="320"/>
      <c r="AC26" s="320"/>
      <c r="AD26" s="320"/>
      <c r="AE26" s="320"/>
      <c r="AF26" s="320"/>
      <c r="AG26" s="320"/>
      <c r="AH26" s="320"/>
      <c r="AI26" s="320"/>
      <c r="AJ26" s="320"/>
      <c r="AK26" s="320"/>
      <c r="AL26" s="320"/>
      <c r="AM26" s="320"/>
      <c r="AN26" s="320"/>
      <c r="AO26" s="320"/>
      <c r="AP26" s="320"/>
      <c r="AQ26" s="320"/>
      <c r="AR26" s="320"/>
      <c r="AS26" s="320"/>
    </row>
    <row r="27" spans="1:45" s="44" customFormat="1" ht="18" customHeight="1">
      <c r="A27" s="316"/>
      <c r="B27" s="389" t="s">
        <v>106</v>
      </c>
      <c r="C27" s="389"/>
      <c r="D27" s="415"/>
      <c r="E27" s="415"/>
      <c r="F27" s="415"/>
      <c r="G27" s="416" t="s">
        <v>88</v>
      </c>
      <c r="H27" s="416"/>
      <c r="I27" s="573">
        <v>18340</v>
      </c>
      <c r="J27" s="573">
        <v>53083</v>
      </c>
      <c r="K27" s="573">
        <f>SUM(K25:K26)</f>
        <v>80604</v>
      </c>
      <c r="L27" s="573">
        <f>SUM(L25:L26)</f>
        <v>62408.5</v>
      </c>
      <c r="M27" s="573">
        <f>SUM(M25:M26)</f>
        <v>23591</v>
      </c>
      <c r="N27" s="320"/>
      <c r="O27" s="319"/>
      <c r="P27" s="320"/>
      <c r="Q27" s="320"/>
      <c r="R27" s="320"/>
      <c r="S27" s="320"/>
      <c r="T27" s="320"/>
      <c r="U27" s="320"/>
      <c r="V27" s="320"/>
      <c r="W27" s="320"/>
      <c r="X27" s="320"/>
      <c r="Y27" s="320"/>
      <c r="Z27" s="320"/>
      <c r="AA27" s="320"/>
      <c r="AB27" s="320"/>
      <c r="AC27" s="320"/>
      <c r="AD27" s="320"/>
      <c r="AE27" s="320"/>
      <c r="AF27" s="320"/>
      <c r="AG27" s="320"/>
      <c r="AH27" s="320"/>
      <c r="AI27" s="320"/>
      <c r="AJ27" s="320"/>
      <c r="AK27" s="320"/>
      <c r="AL27" s="320"/>
      <c r="AM27" s="320"/>
      <c r="AN27" s="320"/>
      <c r="AO27" s="320"/>
      <c r="AP27" s="320"/>
      <c r="AQ27" s="320"/>
      <c r="AR27" s="320"/>
      <c r="AS27" s="320"/>
    </row>
    <row r="28" spans="1:45" s="44" customFormat="1" ht="18" customHeight="1">
      <c r="A28" s="316"/>
      <c r="B28" s="389" t="s">
        <v>107</v>
      </c>
      <c r="C28" s="548"/>
      <c r="D28" s="548"/>
      <c r="E28" s="548"/>
      <c r="F28" s="548"/>
      <c r="G28" s="416" t="s">
        <v>88</v>
      </c>
      <c r="H28" s="416"/>
      <c r="I28" s="570">
        <v>2053387</v>
      </c>
      <c r="J28" s="570">
        <v>2239562</v>
      </c>
      <c r="K28" s="570">
        <f>K24+K27</f>
        <v>1889060</v>
      </c>
      <c r="L28" s="570">
        <f>L24+L27</f>
        <v>1580880.5</v>
      </c>
      <c r="M28" s="570">
        <f>M24+M27</f>
        <v>1627096</v>
      </c>
      <c r="N28" s="320"/>
      <c r="O28" s="398"/>
      <c r="P28" s="320"/>
      <c r="Q28" s="320"/>
      <c r="R28" s="320"/>
      <c r="S28" s="320"/>
      <c r="T28" s="320"/>
      <c r="U28" s="320"/>
      <c r="V28" s="320"/>
      <c r="W28" s="320"/>
      <c r="X28" s="320"/>
      <c r="Y28" s="320"/>
      <c r="Z28" s="320"/>
      <c r="AA28" s="320"/>
      <c r="AB28" s="320"/>
      <c r="AC28" s="320"/>
      <c r="AD28" s="320"/>
      <c r="AE28" s="320"/>
      <c r="AF28" s="320"/>
      <c r="AG28" s="320"/>
      <c r="AH28" s="320"/>
      <c r="AI28" s="320"/>
      <c r="AJ28" s="320"/>
      <c r="AK28" s="320"/>
      <c r="AL28" s="320"/>
      <c r="AM28" s="320"/>
      <c r="AN28" s="320"/>
      <c r="AO28" s="320"/>
      <c r="AP28" s="320"/>
      <c r="AQ28" s="320"/>
      <c r="AR28" s="320"/>
      <c r="AS28" s="320"/>
    </row>
    <row r="29" spans="1:45" s="44" customFormat="1" ht="18" customHeight="1">
      <c r="A29" s="316"/>
      <c r="G29" s="439"/>
      <c r="H29" s="439"/>
      <c r="I29" s="439"/>
      <c r="J29" s="439"/>
      <c r="K29" s="439"/>
      <c r="L29" s="439"/>
      <c r="M29" s="439"/>
      <c r="N29" s="320"/>
      <c r="O29" s="398"/>
      <c r="P29" s="320"/>
      <c r="Q29" s="320"/>
      <c r="R29" s="320"/>
      <c r="S29" s="320"/>
      <c r="T29" s="320"/>
      <c r="U29" s="320"/>
      <c r="V29" s="320"/>
      <c r="W29" s="320"/>
      <c r="X29" s="320"/>
      <c r="Y29" s="320"/>
      <c r="Z29" s="320"/>
      <c r="AA29" s="320"/>
      <c r="AB29" s="320"/>
      <c r="AC29" s="320"/>
      <c r="AD29" s="320"/>
      <c r="AE29" s="320"/>
      <c r="AF29" s="320"/>
      <c r="AG29" s="320"/>
      <c r="AH29" s="320"/>
      <c r="AI29" s="320"/>
      <c r="AJ29" s="320"/>
      <c r="AK29" s="320"/>
      <c r="AL29" s="320"/>
      <c r="AM29" s="320"/>
      <c r="AN29" s="320"/>
      <c r="AO29" s="320"/>
      <c r="AP29" s="320"/>
      <c r="AQ29" s="320"/>
      <c r="AR29" s="320"/>
      <c r="AS29" s="320"/>
    </row>
    <row r="30" spans="1:45" s="44" customFormat="1" ht="18" customHeight="1">
      <c r="A30" s="316"/>
      <c r="B30" s="312" t="s">
        <v>108</v>
      </c>
      <c r="C30" s="312"/>
      <c r="D30" s="312"/>
      <c r="E30" s="312"/>
      <c r="F30" s="312"/>
      <c r="G30" s="575"/>
      <c r="H30" s="575"/>
      <c r="I30" s="506"/>
      <c r="J30" s="506"/>
      <c r="K30" s="506"/>
      <c r="L30" s="506"/>
      <c r="M30" s="506"/>
      <c r="P30" s="320"/>
      <c r="Q30" s="320"/>
      <c r="R30" s="320"/>
      <c r="S30" s="320"/>
      <c r="T30" s="320"/>
      <c r="U30" s="320"/>
      <c r="V30" s="320"/>
      <c r="W30" s="320"/>
      <c r="X30" s="320"/>
      <c r="Y30" s="320"/>
      <c r="Z30" s="320"/>
      <c r="AA30" s="320"/>
      <c r="AB30" s="320"/>
      <c r="AC30" s="320"/>
      <c r="AD30" s="320"/>
      <c r="AE30" s="320"/>
      <c r="AF30" s="320"/>
      <c r="AG30" s="320"/>
      <c r="AH30" s="320"/>
      <c r="AI30" s="320"/>
      <c r="AJ30" s="320"/>
      <c r="AK30" s="320"/>
      <c r="AL30" s="320"/>
      <c r="AM30" s="320"/>
      <c r="AN30" s="320"/>
      <c r="AO30" s="320"/>
      <c r="AP30" s="320"/>
      <c r="AQ30" s="320"/>
      <c r="AR30" s="320"/>
      <c r="AS30" s="320"/>
    </row>
    <row r="31" spans="1:45" s="44" customFormat="1" ht="18" customHeight="1">
      <c r="A31" s="316"/>
      <c r="B31" s="20"/>
      <c r="C31" s="20"/>
      <c r="D31" s="20"/>
      <c r="E31" s="20"/>
      <c r="F31" s="20"/>
      <c r="G31" s="67"/>
      <c r="H31" s="190"/>
      <c r="I31" s="68"/>
      <c r="J31" s="68"/>
      <c r="K31" s="68"/>
      <c r="L31" s="68"/>
      <c r="M31" s="68"/>
      <c r="P31" s="320"/>
      <c r="Q31" s="320"/>
      <c r="R31" s="320"/>
      <c r="S31" s="320"/>
      <c r="T31" s="320"/>
      <c r="U31" s="320"/>
      <c r="V31" s="320"/>
      <c r="W31" s="320"/>
      <c r="X31" s="320"/>
      <c r="Y31" s="320"/>
      <c r="Z31" s="320"/>
      <c r="AA31" s="320"/>
      <c r="AB31" s="320"/>
      <c r="AC31" s="320"/>
      <c r="AD31" s="320"/>
      <c r="AE31" s="320"/>
      <c r="AF31" s="320"/>
      <c r="AG31" s="320"/>
      <c r="AH31" s="320"/>
      <c r="AI31" s="320"/>
      <c r="AJ31" s="320"/>
      <c r="AK31" s="320"/>
      <c r="AL31" s="320"/>
      <c r="AM31" s="320"/>
      <c r="AN31" s="320"/>
      <c r="AO31" s="320"/>
      <c r="AP31" s="320"/>
      <c r="AQ31" s="320"/>
      <c r="AR31" s="320"/>
      <c r="AS31" s="320"/>
    </row>
    <row r="32" spans="1:45" s="44" customFormat="1" ht="18" customHeight="1">
      <c r="A32" s="316"/>
      <c r="B32" s="613" t="s">
        <v>109</v>
      </c>
      <c r="C32" s="557"/>
      <c r="D32" s="557"/>
      <c r="E32" s="557"/>
      <c r="F32" s="557"/>
      <c r="G32" s="558"/>
      <c r="H32" s="589"/>
      <c r="I32" s="559"/>
      <c r="J32" s="559"/>
      <c r="K32" s="559"/>
      <c r="L32" s="559"/>
      <c r="M32" s="559"/>
      <c r="N32" s="320"/>
      <c r="O32" s="398"/>
      <c r="P32" s="320"/>
      <c r="Q32" s="320"/>
      <c r="R32" s="320"/>
      <c r="S32" s="424"/>
      <c r="T32" s="424"/>
      <c r="U32" s="424"/>
      <c r="V32" s="424"/>
      <c r="W32" s="424"/>
      <c r="X32" s="424"/>
      <c r="Y32" s="424"/>
      <c r="Z32" s="424"/>
      <c r="AA32" s="424"/>
      <c r="AB32" s="424"/>
      <c r="AC32" s="424"/>
      <c r="AD32" s="424"/>
      <c r="AE32" s="424"/>
      <c r="AF32" s="320"/>
      <c r="AG32" s="320"/>
      <c r="AH32" s="320"/>
      <c r="AI32" s="320"/>
      <c r="AJ32" s="320"/>
      <c r="AK32" s="320"/>
      <c r="AL32" s="320"/>
      <c r="AM32" s="320"/>
      <c r="AN32" s="320"/>
      <c r="AO32" s="320"/>
      <c r="AP32" s="320"/>
      <c r="AQ32" s="320"/>
      <c r="AR32" s="320"/>
      <c r="AS32" s="320"/>
    </row>
    <row r="33" spans="1:45" ht="18" customHeight="1">
      <c r="A33" s="21"/>
      <c r="B33" s="593" t="s">
        <v>110</v>
      </c>
      <c r="C33" s="593"/>
      <c r="D33" s="593"/>
      <c r="E33" s="593"/>
      <c r="F33" s="593"/>
      <c r="G33" s="594" t="s">
        <v>111</v>
      </c>
      <c r="H33" s="594"/>
      <c r="I33" s="595">
        <v>0</v>
      </c>
      <c r="J33" s="595">
        <v>0</v>
      </c>
      <c r="K33" s="595">
        <v>0</v>
      </c>
      <c r="L33" s="596">
        <f>L34+L35</f>
        <v>50879.17</v>
      </c>
      <c r="M33" s="596">
        <f>M34+M35</f>
        <v>121975.709</v>
      </c>
      <c r="O33" s="564"/>
      <c r="P33" s="205"/>
      <c r="Q33" s="205"/>
      <c r="R33" s="205"/>
      <c r="S33" s="719"/>
      <c r="T33" s="720"/>
      <c r="U33" s="720"/>
      <c r="V33" s="720"/>
      <c r="W33" s="720"/>
      <c r="X33" s="418"/>
      <c r="Y33" s="418"/>
      <c r="Z33" s="566"/>
      <c r="AA33" s="566"/>
      <c r="AB33" s="566"/>
      <c r="AC33" s="566"/>
      <c r="AD33" s="566"/>
      <c r="AE33" s="564"/>
      <c r="AF33" s="205"/>
      <c r="AG33" s="205"/>
      <c r="AH33" s="205"/>
      <c r="AI33" s="205"/>
      <c r="AJ33" s="205"/>
      <c r="AK33" s="205"/>
      <c r="AL33" s="205"/>
      <c r="AM33" s="205"/>
      <c r="AN33" s="205"/>
      <c r="AO33" s="205"/>
      <c r="AP33" s="205"/>
      <c r="AQ33" s="205"/>
      <c r="AR33" s="205"/>
      <c r="AS33" s="205"/>
    </row>
    <row r="34" spans="1:45" ht="18" customHeight="1">
      <c r="A34" s="21"/>
      <c r="B34" s="45" t="s">
        <v>112</v>
      </c>
      <c r="C34" s="369"/>
      <c r="D34" s="369"/>
      <c r="E34" s="369"/>
      <c r="F34" s="369"/>
      <c r="G34" s="371" t="s">
        <v>111</v>
      </c>
      <c r="H34" s="371"/>
      <c r="I34" s="571">
        <v>0</v>
      </c>
      <c r="J34" s="571">
        <v>0</v>
      </c>
      <c r="K34" s="571">
        <v>0</v>
      </c>
      <c r="L34" s="571">
        <v>50879.17</v>
      </c>
      <c r="M34" s="571">
        <v>121975.709</v>
      </c>
      <c r="O34" s="564"/>
      <c r="P34" s="205"/>
      <c r="Q34" s="205"/>
      <c r="R34" s="205"/>
      <c r="S34" s="719"/>
      <c r="T34" s="720"/>
      <c r="U34" s="720"/>
      <c r="V34" s="720"/>
      <c r="W34" s="720"/>
      <c r="X34" s="418"/>
      <c r="Y34" s="418"/>
      <c r="Z34" s="566"/>
      <c r="AA34" s="566"/>
      <c r="AB34" s="566"/>
      <c r="AC34" s="566"/>
      <c r="AD34" s="566"/>
      <c r="AE34" s="564"/>
      <c r="AF34" s="205"/>
      <c r="AG34" s="205"/>
      <c r="AH34" s="205"/>
      <c r="AI34" s="205"/>
      <c r="AJ34" s="205"/>
      <c r="AK34" s="205"/>
      <c r="AL34" s="205"/>
      <c r="AM34" s="205"/>
      <c r="AN34" s="205"/>
      <c r="AO34" s="205"/>
      <c r="AP34" s="205"/>
      <c r="AQ34" s="205"/>
      <c r="AR34" s="205"/>
      <c r="AS34" s="205"/>
    </row>
    <row r="35" spans="1:45" ht="18" customHeight="1">
      <c r="A35" s="309"/>
      <c r="B35" s="45" t="s">
        <v>113</v>
      </c>
      <c r="C35" s="369"/>
      <c r="D35" s="369"/>
      <c r="E35" s="369"/>
      <c r="F35" s="369"/>
      <c r="G35" s="371" t="s">
        <v>111</v>
      </c>
      <c r="H35" s="371"/>
      <c r="I35" s="571">
        <v>0</v>
      </c>
      <c r="J35" s="571">
        <v>0</v>
      </c>
      <c r="K35" s="571">
        <v>0</v>
      </c>
      <c r="L35" s="571">
        <v>0</v>
      </c>
      <c r="M35" s="574">
        <v>0</v>
      </c>
      <c r="O35" s="564"/>
      <c r="P35" s="205"/>
      <c r="Q35" s="205"/>
      <c r="R35" s="205"/>
      <c r="S35" s="719"/>
      <c r="T35" s="720"/>
      <c r="U35" s="720"/>
      <c r="V35" s="720"/>
      <c r="W35" s="720"/>
      <c r="X35" s="418"/>
      <c r="Y35" s="418"/>
      <c r="Z35" s="566"/>
      <c r="AA35" s="566"/>
      <c r="AB35" s="566"/>
      <c r="AC35" s="566"/>
      <c r="AD35" s="566"/>
      <c r="AE35" s="564"/>
      <c r="AF35" s="205"/>
      <c r="AG35" s="205"/>
      <c r="AH35" s="205"/>
      <c r="AI35" s="205"/>
      <c r="AJ35" s="205"/>
      <c r="AK35" s="205"/>
      <c r="AL35" s="205"/>
      <c r="AM35" s="205"/>
      <c r="AN35" s="205"/>
      <c r="AO35" s="205"/>
      <c r="AP35" s="205"/>
      <c r="AQ35" s="205"/>
      <c r="AR35" s="205"/>
      <c r="AS35" s="205"/>
    </row>
    <row r="36" spans="1:45" ht="18" customHeight="1">
      <c r="A36" s="309"/>
      <c r="B36" s="406" t="s">
        <v>114</v>
      </c>
      <c r="C36" s="408"/>
      <c r="D36" s="408"/>
      <c r="E36" s="408"/>
      <c r="F36" s="408"/>
      <c r="G36" s="409" t="s">
        <v>111</v>
      </c>
      <c r="H36" s="409"/>
      <c r="I36" s="570">
        <v>0</v>
      </c>
      <c r="J36" s="570">
        <v>0</v>
      </c>
      <c r="K36" s="570">
        <v>0</v>
      </c>
      <c r="L36" s="570">
        <f>L33</f>
        <v>50879.17</v>
      </c>
      <c r="M36" s="570">
        <f>M33</f>
        <v>121975.709</v>
      </c>
      <c r="O36" s="564"/>
      <c r="P36" s="205"/>
      <c r="Q36" s="205"/>
      <c r="R36" s="205"/>
      <c r="S36" s="419"/>
      <c r="T36" s="419"/>
      <c r="U36" s="419"/>
      <c r="V36" s="419"/>
      <c r="W36" s="419"/>
      <c r="X36" s="420"/>
      <c r="Y36" s="420"/>
      <c r="Z36" s="568"/>
      <c r="AA36" s="568"/>
      <c r="AB36" s="568"/>
      <c r="AC36" s="568"/>
      <c r="AD36" s="568"/>
      <c r="AE36" s="721"/>
      <c r="AF36" s="205"/>
      <c r="AG36" s="205"/>
      <c r="AH36" s="205"/>
      <c r="AI36" s="205"/>
      <c r="AJ36" s="205"/>
      <c r="AK36" s="205"/>
      <c r="AL36" s="205"/>
      <c r="AM36" s="205"/>
      <c r="AN36" s="205"/>
      <c r="AO36" s="205"/>
      <c r="AP36" s="205"/>
      <c r="AQ36" s="205"/>
      <c r="AR36" s="205"/>
      <c r="AS36" s="205"/>
    </row>
    <row r="37" spans="1:45" ht="18" customHeight="1">
      <c r="A37" s="309"/>
      <c r="B37" s="423"/>
      <c r="C37" s="423"/>
      <c r="D37" s="423"/>
      <c r="E37" s="423"/>
      <c r="F37" s="423"/>
      <c r="G37" s="286"/>
      <c r="H37" s="286"/>
      <c r="I37" s="286"/>
      <c r="J37" s="286"/>
      <c r="K37" s="286"/>
      <c r="L37" s="286"/>
      <c r="M37" s="580"/>
      <c r="O37" s="564"/>
      <c r="P37" s="205"/>
      <c r="Q37" s="205"/>
      <c r="R37" s="205"/>
      <c r="S37" s="720"/>
      <c r="T37" s="720"/>
      <c r="U37" s="720"/>
      <c r="V37" s="720"/>
      <c r="W37" s="720"/>
      <c r="X37" s="418"/>
      <c r="Y37" s="418"/>
      <c r="Z37" s="566"/>
      <c r="AA37" s="566"/>
      <c r="AB37" s="566"/>
      <c r="AC37" s="566"/>
      <c r="AD37" s="621"/>
      <c r="AE37" s="564"/>
      <c r="AF37" s="205"/>
      <c r="AG37" s="205"/>
      <c r="AH37" s="205"/>
      <c r="AI37" s="205"/>
      <c r="AJ37" s="205"/>
      <c r="AK37" s="205"/>
      <c r="AL37" s="205"/>
      <c r="AM37" s="205"/>
      <c r="AN37" s="205"/>
      <c r="AO37" s="205"/>
      <c r="AP37" s="205"/>
      <c r="AQ37" s="205"/>
      <c r="AR37" s="205"/>
      <c r="AS37" s="205"/>
    </row>
    <row r="38" spans="1:45" ht="18" customHeight="1">
      <c r="A38" s="309"/>
      <c r="B38" s="613" t="s">
        <v>115</v>
      </c>
      <c r="C38" s="590"/>
      <c r="D38" s="590"/>
      <c r="E38" s="590"/>
      <c r="F38" s="590"/>
      <c r="G38" s="591"/>
      <c r="H38" s="591"/>
      <c r="I38" s="591"/>
      <c r="J38" s="591"/>
      <c r="K38" s="591"/>
      <c r="L38" s="591"/>
      <c r="M38" s="592"/>
      <c r="O38" s="564"/>
      <c r="P38" s="205"/>
      <c r="Q38" s="205"/>
      <c r="R38" s="205"/>
      <c r="S38" s="720"/>
      <c r="T38" s="720"/>
      <c r="U38" s="720"/>
      <c r="V38" s="720"/>
      <c r="W38" s="720"/>
      <c r="X38" s="418"/>
      <c r="Y38" s="418"/>
      <c r="Z38" s="566"/>
      <c r="AA38" s="566"/>
      <c r="AB38" s="566"/>
      <c r="AC38" s="566"/>
      <c r="AD38" s="621"/>
      <c r="AE38" s="564"/>
      <c r="AF38" s="205"/>
      <c r="AG38" s="205"/>
      <c r="AH38" s="205"/>
      <c r="AI38" s="205"/>
      <c r="AJ38" s="205"/>
      <c r="AK38" s="205"/>
      <c r="AL38" s="205"/>
      <c r="AM38" s="205"/>
      <c r="AN38" s="205"/>
      <c r="AO38" s="205"/>
      <c r="AP38" s="205"/>
      <c r="AQ38" s="205"/>
      <c r="AR38" s="205"/>
      <c r="AS38" s="205"/>
    </row>
    <row r="39" spans="1:45" ht="18" customHeight="1">
      <c r="A39" s="309"/>
      <c r="B39" s="406" t="s">
        <v>110</v>
      </c>
      <c r="C39" s="408"/>
      <c r="D39" s="408"/>
      <c r="E39" s="408"/>
      <c r="F39" s="408"/>
      <c r="G39" s="409" t="s">
        <v>111</v>
      </c>
      <c r="H39" s="409"/>
      <c r="I39" s="570">
        <v>426</v>
      </c>
      <c r="J39" s="570">
        <v>448</v>
      </c>
      <c r="K39" s="570">
        <f>SUM(K40:K41)</f>
        <v>59578</v>
      </c>
      <c r="L39" s="570">
        <f>SUM(L40:L41)</f>
        <v>35957.949999999997</v>
      </c>
      <c r="M39" s="570">
        <f>SUM(M40:M41)</f>
        <v>17818.653025000011</v>
      </c>
      <c r="O39" s="564"/>
      <c r="P39" s="205"/>
      <c r="Q39" s="205"/>
      <c r="R39" s="205"/>
      <c r="S39" s="720"/>
      <c r="T39" s="720"/>
      <c r="U39" s="720"/>
      <c r="V39" s="720"/>
      <c r="W39" s="720"/>
      <c r="X39" s="418"/>
      <c r="Y39" s="418"/>
      <c r="Z39" s="566"/>
      <c r="AA39" s="566"/>
      <c r="AB39" s="566"/>
      <c r="AC39" s="566"/>
      <c r="AD39" s="566"/>
      <c r="AE39" s="564"/>
      <c r="AF39" s="205"/>
      <c r="AG39" s="205"/>
      <c r="AH39" s="205"/>
      <c r="AI39" s="205"/>
      <c r="AJ39" s="205"/>
      <c r="AK39" s="205"/>
      <c r="AL39" s="205"/>
      <c r="AM39" s="205"/>
      <c r="AN39" s="205"/>
      <c r="AO39" s="205"/>
      <c r="AP39" s="205"/>
      <c r="AQ39" s="205"/>
      <c r="AR39" s="205"/>
      <c r="AS39" s="205"/>
    </row>
    <row r="40" spans="1:45" ht="18" customHeight="1">
      <c r="A40" s="309"/>
      <c r="B40" s="367" t="s">
        <v>112</v>
      </c>
      <c r="C40" s="421"/>
      <c r="D40" s="421"/>
      <c r="E40" s="421"/>
      <c r="F40" s="421"/>
      <c r="G40" s="422" t="s">
        <v>111</v>
      </c>
      <c r="H40" s="422"/>
      <c r="I40" s="571">
        <v>0</v>
      </c>
      <c r="J40" s="571">
        <v>0</v>
      </c>
      <c r="K40" s="571">
        <v>59112</v>
      </c>
      <c r="L40" s="571">
        <v>35471.949999999997</v>
      </c>
      <c r="M40" s="571">
        <v>17315.451025000009</v>
      </c>
      <c r="O40" s="564"/>
      <c r="P40" s="205"/>
      <c r="Q40" s="205"/>
      <c r="R40" s="205"/>
      <c r="S40" s="720"/>
      <c r="T40" s="720"/>
      <c r="U40" s="720"/>
      <c r="V40" s="720"/>
      <c r="W40" s="720"/>
      <c r="X40" s="418"/>
      <c r="Y40" s="418"/>
      <c r="Z40" s="566"/>
      <c r="AA40" s="566"/>
      <c r="AB40" s="566"/>
      <c r="AC40" s="566"/>
      <c r="AD40" s="566"/>
      <c r="AE40" s="564"/>
      <c r="AF40" s="205"/>
      <c r="AG40" s="205"/>
      <c r="AH40" s="205"/>
      <c r="AI40" s="205"/>
      <c r="AJ40" s="205"/>
      <c r="AK40" s="205"/>
      <c r="AL40" s="205"/>
      <c r="AM40" s="205"/>
      <c r="AN40" s="205"/>
      <c r="AO40" s="205"/>
      <c r="AP40" s="205"/>
      <c r="AQ40" s="205"/>
      <c r="AR40" s="205"/>
      <c r="AS40" s="205"/>
    </row>
    <row r="41" spans="1:45" s="423" customFormat="1" ht="18" customHeight="1">
      <c r="A41" s="343"/>
      <c r="B41" s="367" t="s">
        <v>113</v>
      </c>
      <c r="C41" s="421"/>
      <c r="D41" s="421"/>
      <c r="E41" s="421"/>
      <c r="F41" s="421"/>
      <c r="G41" s="422" t="s">
        <v>111</v>
      </c>
      <c r="H41" s="422"/>
      <c r="I41" s="571">
        <v>426</v>
      </c>
      <c r="J41" s="571">
        <v>448</v>
      </c>
      <c r="K41" s="571">
        <v>466</v>
      </c>
      <c r="L41" s="571">
        <v>486</v>
      </c>
      <c r="M41" s="571">
        <v>503.202</v>
      </c>
      <c r="P41" s="424"/>
      <c r="Q41" s="424"/>
      <c r="R41" s="424"/>
      <c r="S41" s="424"/>
      <c r="T41" s="424"/>
      <c r="U41" s="424"/>
      <c r="V41" s="424"/>
      <c r="W41" s="424"/>
      <c r="X41" s="424"/>
      <c r="Y41" s="424"/>
      <c r="Z41" s="424"/>
      <c r="AA41" s="424"/>
      <c r="AB41" s="424"/>
      <c r="AC41" s="424"/>
      <c r="AD41" s="424"/>
      <c r="AE41" s="424"/>
      <c r="AF41" s="424"/>
      <c r="AG41" s="424"/>
      <c r="AH41" s="424"/>
      <c r="AI41" s="424"/>
      <c r="AJ41" s="424"/>
      <c r="AK41" s="424"/>
      <c r="AL41" s="424"/>
      <c r="AM41" s="424"/>
      <c r="AN41" s="424"/>
      <c r="AO41" s="424"/>
      <c r="AP41" s="424"/>
      <c r="AQ41" s="424"/>
      <c r="AR41" s="424"/>
      <c r="AS41" s="424"/>
    </row>
    <row r="42" spans="1:45" ht="18" customHeight="1">
      <c r="A42" s="309"/>
      <c r="B42" s="597" t="s">
        <v>116</v>
      </c>
      <c r="C42" s="408"/>
      <c r="D42" s="408"/>
      <c r="E42" s="408"/>
      <c r="F42" s="408"/>
      <c r="G42" s="409" t="s">
        <v>111</v>
      </c>
      <c r="H42" s="409"/>
      <c r="I42" s="570">
        <v>157352.85491534657</v>
      </c>
      <c r="J42" s="570">
        <v>151701.281478216</v>
      </c>
      <c r="K42" s="570">
        <f>K43</f>
        <v>4557.1190825806452</v>
      </c>
      <c r="L42" s="570">
        <f>L43</f>
        <v>4696.7037299999993</v>
      </c>
      <c r="M42" s="570">
        <f>M43</f>
        <v>2575.3105866666701</v>
      </c>
      <c r="N42" s="205"/>
      <c r="O42" s="205"/>
      <c r="P42" s="205"/>
      <c r="Q42" s="205"/>
      <c r="R42" s="205"/>
      <c r="S42" s="205"/>
      <c r="T42" s="205"/>
      <c r="U42" s="205"/>
      <c r="V42" s="205"/>
      <c r="W42" s="205"/>
      <c r="X42" s="205"/>
      <c r="Y42" s="205"/>
      <c r="Z42" s="205"/>
      <c r="AA42" s="205"/>
      <c r="AB42" s="205"/>
      <c r="AC42" s="205"/>
      <c r="AD42" s="205"/>
      <c r="AE42" s="205"/>
      <c r="AF42" s="205"/>
      <c r="AG42" s="205"/>
      <c r="AH42" s="205"/>
      <c r="AI42" s="205"/>
      <c r="AJ42" s="205"/>
      <c r="AK42" s="205"/>
      <c r="AL42" s="205"/>
      <c r="AM42" s="205"/>
      <c r="AN42" s="205"/>
      <c r="AO42" s="205"/>
      <c r="AP42" s="205"/>
      <c r="AQ42" s="205"/>
      <c r="AR42" s="205"/>
      <c r="AS42" s="205"/>
    </row>
    <row r="43" spans="1:45" s="44" customFormat="1" ht="18" customHeight="1">
      <c r="A43" s="316"/>
      <c r="B43" s="367" t="s">
        <v>112</v>
      </c>
      <c r="C43" s="421"/>
      <c r="D43" s="421"/>
      <c r="E43" s="421"/>
      <c r="F43" s="421"/>
      <c r="G43" s="422" t="s">
        <v>111</v>
      </c>
      <c r="H43" s="422"/>
      <c r="I43" s="571">
        <v>157352.85491534657</v>
      </c>
      <c r="J43" s="571">
        <v>151701.281478216</v>
      </c>
      <c r="K43" s="571">
        <v>4557.1190825806452</v>
      </c>
      <c r="L43" s="571">
        <v>4696.7037299999993</v>
      </c>
      <c r="M43" s="571">
        <v>2575.3105866666701</v>
      </c>
      <c r="N43" s="320"/>
      <c r="O43" s="319"/>
      <c r="P43" s="320"/>
      <c r="Q43" s="320"/>
      <c r="R43" s="320"/>
      <c r="S43" s="320"/>
      <c r="T43" s="320"/>
      <c r="U43" s="320"/>
      <c r="V43" s="320"/>
      <c r="W43" s="320"/>
      <c r="X43" s="320"/>
      <c r="Y43" s="320"/>
      <c r="Z43" s="320"/>
      <c r="AA43" s="320"/>
      <c r="AB43" s="320"/>
      <c r="AC43" s="320"/>
      <c r="AD43" s="320"/>
      <c r="AE43" s="320"/>
      <c r="AF43" s="320"/>
      <c r="AG43" s="320"/>
      <c r="AH43" s="320"/>
      <c r="AI43" s="320"/>
      <c r="AJ43" s="320"/>
      <c r="AK43" s="320"/>
      <c r="AL43" s="320"/>
      <c r="AM43" s="320"/>
      <c r="AN43" s="320"/>
      <c r="AO43" s="320"/>
      <c r="AP43" s="320"/>
      <c r="AQ43" s="320"/>
      <c r="AR43" s="320"/>
      <c r="AS43" s="320"/>
    </row>
    <row r="44" spans="1:45" s="44" customFormat="1" ht="18" customHeight="1">
      <c r="A44" s="316"/>
      <c r="B44" s="367" t="s">
        <v>113</v>
      </c>
      <c r="C44" s="421"/>
      <c r="D44" s="421"/>
      <c r="E44" s="421"/>
      <c r="F44" s="421"/>
      <c r="G44" s="422" t="s">
        <v>111</v>
      </c>
      <c r="H44" s="422"/>
      <c r="I44" s="571">
        <v>0</v>
      </c>
      <c r="J44" s="571">
        <v>0</v>
      </c>
      <c r="K44" s="571">
        <v>0</v>
      </c>
      <c r="L44" s="571">
        <v>0</v>
      </c>
      <c r="M44" s="571">
        <v>0</v>
      </c>
      <c r="N44" s="320"/>
      <c r="O44" s="320"/>
      <c r="P44" s="320"/>
      <c r="Q44" s="320"/>
      <c r="R44" s="320"/>
      <c r="S44" s="320"/>
      <c r="T44" s="320"/>
      <c r="U44" s="320"/>
      <c r="V44" s="320"/>
      <c r="W44" s="320"/>
      <c r="X44" s="320"/>
      <c r="Y44" s="320"/>
      <c r="Z44" s="320"/>
      <c r="AA44" s="320"/>
      <c r="AB44" s="320"/>
      <c r="AC44" s="320"/>
      <c r="AD44" s="320"/>
      <c r="AE44" s="320"/>
      <c r="AF44" s="320"/>
      <c r="AG44" s="320"/>
      <c r="AH44" s="320"/>
      <c r="AI44" s="320"/>
      <c r="AJ44" s="320"/>
      <c r="AK44" s="320"/>
      <c r="AL44" s="320"/>
      <c r="AM44" s="320"/>
      <c r="AN44" s="320"/>
      <c r="AO44" s="320"/>
      <c r="AP44" s="320"/>
      <c r="AQ44" s="320"/>
      <c r="AR44" s="320"/>
      <c r="AS44" s="320"/>
    </row>
    <row r="45" spans="1:45" s="44" customFormat="1" ht="18" customHeight="1">
      <c r="A45" s="316"/>
      <c r="B45" s="406" t="s">
        <v>117</v>
      </c>
      <c r="C45" s="408"/>
      <c r="D45" s="408"/>
      <c r="E45" s="408"/>
      <c r="F45" s="408"/>
      <c r="G45" s="409" t="s">
        <v>111</v>
      </c>
      <c r="H45" s="409"/>
      <c r="I45" s="570">
        <v>157778.85491534657</v>
      </c>
      <c r="J45" s="570">
        <v>152149.281478216</v>
      </c>
      <c r="K45" s="570">
        <f>K39+K42</f>
        <v>64135.119082580648</v>
      </c>
      <c r="L45" s="570">
        <f>L39+L42</f>
        <v>40654.653729999998</v>
      </c>
      <c r="M45" s="570">
        <f>M39+M42</f>
        <v>20393.963611666681</v>
      </c>
      <c r="N45" s="320"/>
      <c r="O45" s="319"/>
      <c r="P45" s="320"/>
      <c r="Q45" s="320"/>
      <c r="R45" s="320"/>
      <c r="S45" s="320"/>
      <c r="T45" s="320"/>
      <c r="U45" s="320"/>
      <c r="V45" s="320"/>
      <c r="W45" s="320"/>
      <c r="X45" s="320"/>
      <c r="Y45" s="320"/>
      <c r="Z45" s="320"/>
      <c r="AA45" s="320"/>
      <c r="AB45" s="320"/>
      <c r="AC45" s="320"/>
      <c r="AD45" s="320"/>
      <c r="AE45" s="320"/>
      <c r="AF45" s="320"/>
      <c r="AG45" s="320"/>
      <c r="AH45" s="320"/>
      <c r="AI45" s="320"/>
      <c r="AJ45" s="320"/>
      <c r="AK45" s="320"/>
      <c r="AL45" s="320"/>
      <c r="AM45" s="320"/>
      <c r="AN45" s="320"/>
      <c r="AO45" s="320"/>
      <c r="AP45" s="320"/>
      <c r="AQ45" s="320"/>
      <c r="AR45" s="320"/>
      <c r="AS45" s="320"/>
    </row>
    <row r="46" spans="1:45" s="44" customFormat="1" ht="18" customHeight="1">
      <c r="A46" s="316"/>
      <c r="B46" s="367"/>
      <c r="C46" s="421"/>
      <c r="D46" s="421"/>
      <c r="E46" s="421"/>
      <c r="F46" s="421"/>
      <c r="G46" s="422"/>
      <c r="H46" s="422"/>
      <c r="I46" s="571"/>
      <c r="J46" s="571"/>
      <c r="K46" s="571"/>
      <c r="L46" s="571"/>
      <c r="M46" s="571"/>
      <c r="N46" s="320"/>
      <c r="O46" s="319"/>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row>
    <row r="47" spans="1:45" s="44" customFormat="1" ht="18" customHeight="1">
      <c r="A47" s="316"/>
      <c r="B47" s="408" t="s">
        <v>118</v>
      </c>
      <c r="C47" s="419"/>
      <c r="D47" s="419"/>
      <c r="E47" s="419"/>
      <c r="F47" s="419"/>
      <c r="G47" s="420" t="s">
        <v>111</v>
      </c>
      <c r="H47" s="420"/>
      <c r="I47" s="568">
        <v>157778.85491534657</v>
      </c>
      <c r="J47" s="568">
        <v>152149.281478216</v>
      </c>
      <c r="K47" s="568">
        <f>SUM(K36,K45)</f>
        <v>64135.119082580648</v>
      </c>
      <c r="L47" s="568">
        <f>SUM(L36,L45)</f>
        <v>91533.823730000004</v>
      </c>
      <c r="M47" s="568">
        <f>SUM(M36,M45)</f>
        <v>142369.67261166667</v>
      </c>
      <c r="O47" s="101"/>
      <c r="P47" s="320"/>
      <c r="Q47" s="320"/>
      <c r="R47" s="320"/>
      <c r="S47" s="320"/>
      <c r="T47" s="320"/>
      <c r="U47" s="320"/>
      <c r="V47" s="320"/>
      <c r="W47" s="320"/>
      <c r="X47" s="320"/>
      <c r="Y47" s="320"/>
      <c r="Z47" s="320"/>
      <c r="AA47" s="320"/>
      <c r="AB47" s="320"/>
      <c r="AC47" s="320"/>
      <c r="AD47" s="320"/>
      <c r="AE47" s="320"/>
      <c r="AF47" s="320"/>
      <c r="AG47" s="320"/>
      <c r="AH47" s="320"/>
      <c r="AI47" s="320"/>
      <c r="AJ47" s="320"/>
      <c r="AK47" s="320"/>
      <c r="AL47" s="320"/>
      <c r="AM47" s="320"/>
      <c r="AN47" s="320"/>
      <c r="AO47" s="320"/>
      <c r="AP47" s="320"/>
      <c r="AQ47" s="320"/>
      <c r="AR47" s="320"/>
      <c r="AS47" s="320"/>
    </row>
    <row r="48" spans="1:45" s="44" customFormat="1" ht="18" customHeight="1">
      <c r="A48" s="316"/>
      <c r="N48" s="320"/>
      <c r="O48" s="319"/>
      <c r="P48" s="320"/>
      <c r="Q48" s="320"/>
      <c r="R48" s="320"/>
      <c r="S48" s="320"/>
      <c r="T48" s="320"/>
      <c r="U48" s="320"/>
      <c r="V48" s="320"/>
      <c r="W48" s="320"/>
      <c r="X48" s="320"/>
      <c r="Y48" s="320"/>
      <c r="Z48" s="320"/>
      <c r="AA48" s="320"/>
      <c r="AB48" s="320"/>
      <c r="AC48" s="320"/>
      <c r="AD48" s="320"/>
      <c r="AE48" s="320"/>
      <c r="AF48" s="320"/>
      <c r="AG48" s="320"/>
      <c r="AH48" s="320"/>
      <c r="AI48" s="320"/>
      <c r="AJ48" s="320"/>
      <c r="AK48" s="320"/>
      <c r="AL48" s="320"/>
      <c r="AM48" s="320"/>
      <c r="AN48" s="320"/>
      <c r="AO48" s="320"/>
      <c r="AP48" s="320"/>
      <c r="AQ48" s="320"/>
      <c r="AR48" s="320"/>
      <c r="AS48" s="320"/>
    </row>
    <row r="49" spans="1:45" s="44" customFormat="1" ht="18" customHeight="1">
      <c r="A49" s="316"/>
      <c r="N49" s="320"/>
      <c r="O49" s="319"/>
      <c r="P49" s="320"/>
      <c r="Q49" s="320"/>
      <c r="R49" s="320"/>
      <c r="S49" s="320"/>
      <c r="T49" s="320"/>
      <c r="U49" s="320"/>
      <c r="V49" s="320"/>
      <c r="W49" s="320"/>
      <c r="X49" s="320"/>
      <c r="Y49" s="320"/>
      <c r="Z49" s="320"/>
      <c r="AA49" s="320"/>
      <c r="AB49" s="320"/>
      <c r="AC49" s="320"/>
      <c r="AD49" s="320"/>
      <c r="AE49" s="320"/>
      <c r="AF49" s="320"/>
      <c r="AG49" s="320"/>
      <c r="AH49" s="320"/>
      <c r="AI49" s="320"/>
      <c r="AJ49" s="320"/>
      <c r="AK49" s="320"/>
      <c r="AL49" s="320"/>
      <c r="AM49" s="320"/>
      <c r="AN49" s="320"/>
      <c r="AO49" s="320"/>
      <c r="AP49" s="320"/>
      <c r="AQ49" s="320"/>
      <c r="AR49" s="320"/>
      <c r="AS49" s="320"/>
    </row>
    <row r="50" spans="1:45" s="44" customFormat="1" ht="18" customHeight="1">
      <c r="A50" s="316"/>
      <c r="B50" s="583" t="s">
        <v>119</v>
      </c>
      <c r="C50" s="590"/>
      <c r="D50" s="590"/>
      <c r="E50" s="590"/>
      <c r="F50" s="590"/>
      <c r="G50" s="590"/>
      <c r="H50" s="590"/>
      <c r="I50" s="590"/>
      <c r="J50" s="590"/>
      <c r="K50" s="590"/>
      <c r="L50" s="590"/>
      <c r="M50" s="590"/>
      <c r="N50" s="320"/>
      <c r="O50" s="319"/>
      <c r="P50" s="320"/>
      <c r="Q50" s="320"/>
      <c r="R50" s="320"/>
      <c r="S50" s="320"/>
      <c r="T50" s="320"/>
      <c r="U50" s="320"/>
      <c r="V50" s="320"/>
      <c r="W50" s="320"/>
      <c r="X50" s="320"/>
      <c r="Y50" s="320"/>
      <c r="Z50" s="320"/>
      <c r="AA50" s="320"/>
      <c r="AB50" s="320"/>
      <c r="AC50" s="320"/>
      <c r="AD50" s="320"/>
      <c r="AE50" s="320"/>
      <c r="AF50" s="320"/>
      <c r="AG50" s="320"/>
      <c r="AH50" s="320"/>
      <c r="AI50" s="320"/>
      <c r="AJ50" s="320"/>
      <c r="AK50" s="320"/>
      <c r="AL50" s="320"/>
      <c r="AM50" s="320"/>
      <c r="AN50" s="320"/>
      <c r="AO50" s="320"/>
      <c r="AP50" s="320"/>
      <c r="AQ50" s="320"/>
      <c r="AR50" s="320"/>
      <c r="AS50" s="320"/>
    </row>
    <row r="51" spans="1:45" s="44" customFormat="1" ht="18" customHeight="1">
      <c r="A51" s="316"/>
      <c r="B51" s="367" t="s">
        <v>120</v>
      </c>
      <c r="C51" s="421"/>
      <c r="D51" s="421"/>
      <c r="E51" s="421"/>
      <c r="F51" s="421"/>
      <c r="G51" s="422" t="s">
        <v>111</v>
      </c>
      <c r="H51" s="422"/>
      <c r="I51" s="571">
        <v>11023</v>
      </c>
      <c r="J51" s="571">
        <v>3589</v>
      </c>
      <c r="K51" s="571">
        <v>771.27</v>
      </c>
      <c r="L51" s="571">
        <v>0</v>
      </c>
      <c r="M51" s="571">
        <v>0</v>
      </c>
      <c r="N51" s="320"/>
      <c r="O51" s="319"/>
      <c r="P51" s="320"/>
      <c r="Q51" s="320"/>
      <c r="R51" s="320"/>
      <c r="S51" s="320"/>
      <c r="T51" s="320"/>
      <c r="U51" s="320"/>
      <c r="V51" s="320"/>
      <c r="W51" s="320"/>
      <c r="X51" s="320"/>
      <c r="Y51" s="320"/>
      <c r="Z51" s="320"/>
      <c r="AA51" s="320"/>
      <c r="AB51" s="320"/>
      <c r="AC51" s="320"/>
      <c r="AD51" s="320"/>
      <c r="AE51" s="320"/>
      <c r="AF51" s="320"/>
      <c r="AG51" s="320"/>
      <c r="AH51" s="320"/>
      <c r="AI51" s="320"/>
      <c r="AJ51" s="320"/>
      <c r="AK51" s="320"/>
      <c r="AL51" s="320"/>
      <c r="AM51" s="320"/>
      <c r="AN51" s="320"/>
      <c r="AO51" s="320"/>
      <c r="AP51" s="320"/>
      <c r="AQ51" s="320"/>
      <c r="AR51" s="320"/>
      <c r="AS51" s="320"/>
    </row>
    <row r="52" spans="1:45" s="44" customFormat="1" ht="18" customHeight="1">
      <c r="A52" s="316"/>
      <c r="B52" s="597" t="s">
        <v>121</v>
      </c>
      <c r="C52" s="408"/>
      <c r="D52" s="408"/>
      <c r="E52" s="408"/>
      <c r="F52" s="408"/>
      <c r="G52" s="409" t="s">
        <v>111</v>
      </c>
      <c r="H52" s="409"/>
      <c r="I52" s="570">
        <v>11023</v>
      </c>
      <c r="J52" s="570">
        <v>3589</v>
      </c>
      <c r="K52" s="570">
        <f>SUM(K51:K51)</f>
        <v>771.27</v>
      </c>
      <c r="L52" s="570">
        <v>0</v>
      </c>
      <c r="M52" s="570">
        <v>0</v>
      </c>
      <c r="N52" s="320"/>
      <c r="O52" s="319"/>
      <c r="P52" s="320"/>
      <c r="Q52" s="320"/>
      <c r="R52" s="320"/>
      <c r="S52" s="320"/>
      <c r="T52" s="320"/>
      <c r="U52" s="320"/>
      <c r="V52" s="320"/>
      <c r="W52" s="320"/>
      <c r="X52" s="320"/>
      <c r="Y52" s="320"/>
      <c r="Z52" s="320"/>
      <c r="AA52" s="320"/>
      <c r="AB52" s="320"/>
      <c r="AC52" s="320"/>
      <c r="AD52" s="320"/>
      <c r="AE52" s="320"/>
      <c r="AF52" s="320"/>
      <c r="AG52" s="320"/>
      <c r="AH52" s="320"/>
      <c r="AI52" s="320"/>
      <c r="AJ52" s="320"/>
      <c r="AK52" s="320"/>
      <c r="AL52" s="320"/>
      <c r="AM52" s="320"/>
      <c r="AN52" s="320"/>
      <c r="AO52" s="320"/>
      <c r="AP52" s="320"/>
      <c r="AQ52" s="320"/>
      <c r="AR52" s="320"/>
      <c r="AS52" s="320"/>
    </row>
    <row r="53" spans="1:45" s="44" customFormat="1" ht="18" customHeight="1">
      <c r="A53" s="316"/>
      <c r="N53" s="320"/>
      <c r="O53" s="319"/>
      <c r="P53" s="320"/>
      <c r="Q53" s="320"/>
      <c r="R53" s="320"/>
      <c r="S53" s="320"/>
      <c r="T53" s="320"/>
      <c r="U53" s="320"/>
      <c r="V53" s="320"/>
      <c r="W53" s="320"/>
      <c r="X53" s="320"/>
      <c r="Y53" s="320"/>
      <c r="Z53" s="320"/>
      <c r="AA53" s="320"/>
      <c r="AB53" s="320"/>
      <c r="AC53" s="320"/>
      <c r="AD53" s="320"/>
      <c r="AE53" s="320"/>
      <c r="AF53" s="320"/>
      <c r="AG53" s="320"/>
      <c r="AH53" s="320"/>
      <c r="AI53" s="320"/>
      <c r="AJ53" s="320"/>
      <c r="AK53" s="320"/>
      <c r="AL53" s="320"/>
      <c r="AM53" s="320"/>
      <c r="AN53" s="320"/>
      <c r="AO53" s="320"/>
      <c r="AP53" s="320"/>
      <c r="AQ53" s="320"/>
      <c r="AR53" s="320"/>
      <c r="AS53" s="320"/>
    </row>
    <row r="54" spans="1:45" s="44" customFormat="1" ht="18" customHeight="1">
      <c r="A54" s="316"/>
      <c r="B54" s="599" t="s">
        <v>122</v>
      </c>
      <c r="N54" s="320"/>
      <c r="O54" s="564"/>
      <c r="P54" s="320"/>
      <c r="Q54" s="320"/>
      <c r="R54" s="320"/>
      <c r="S54" s="320"/>
      <c r="T54" s="320"/>
      <c r="U54" s="320"/>
      <c r="V54" s="320"/>
      <c r="W54" s="320"/>
      <c r="X54" s="320"/>
      <c r="Y54" s="320"/>
      <c r="Z54" s="320"/>
      <c r="AA54" s="320"/>
      <c r="AB54" s="320"/>
      <c r="AC54" s="320"/>
      <c r="AD54" s="320"/>
      <c r="AE54" s="320"/>
      <c r="AF54" s="320"/>
      <c r="AG54" s="320"/>
      <c r="AH54" s="320"/>
      <c r="AI54" s="320"/>
      <c r="AJ54" s="320"/>
      <c r="AK54" s="320"/>
      <c r="AL54" s="320"/>
      <c r="AM54" s="320"/>
      <c r="AN54" s="320"/>
      <c r="AO54" s="320"/>
      <c r="AP54" s="320"/>
      <c r="AQ54" s="320"/>
      <c r="AR54" s="320"/>
      <c r="AS54" s="320"/>
    </row>
    <row r="55" spans="1:45" s="44" customFormat="1" ht="18" customHeight="1">
      <c r="A55" s="316"/>
      <c r="B55" s="35" t="s">
        <v>123</v>
      </c>
      <c r="N55" s="320"/>
      <c r="O55" s="101"/>
      <c r="P55" s="320"/>
      <c r="Q55" s="320"/>
      <c r="R55" s="320"/>
      <c r="S55" s="320"/>
      <c r="T55" s="320"/>
      <c r="U55" s="320"/>
      <c r="V55" s="320"/>
      <c r="W55" s="320"/>
      <c r="X55" s="320"/>
      <c r="Y55" s="320"/>
      <c r="Z55" s="320"/>
      <c r="AA55" s="320"/>
      <c r="AB55" s="320"/>
      <c r="AC55" s="320"/>
      <c r="AD55" s="320"/>
      <c r="AE55" s="320"/>
      <c r="AF55" s="320"/>
      <c r="AG55" s="320"/>
      <c r="AH55" s="320"/>
      <c r="AI55" s="320"/>
      <c r="AJ55" s="320"/>
      <c r="AK55" s="320"/>
      <c r="AL55" s="320"/>
      <c r="AM55" s="320"/>
      <c r="AN55" s="320"/>
      <c r="AO55" s="320"/>
      <c r="AP55" s="320"/>
      <c r="AQ55" s="320"/>
      <c r="AR55" s="320"/>
      <c r="AS55" s="320"/>
    </row>
    <row r="56" spans="1:45" s="44" customFormat="1" ht="18" customHeight="1">
      <c r="A56" s="316"/>
      <c r="B56" s="35" t="s">
        <v>124</v>
      </c>
      <c r="N56" s="320"/>
      <c r="P56" s="320"/>
      <c r="Q56" s="320"/>
      <c r="R56" s="320"/>
      <c r="S56" s="320"/>
      <c r="T56" s="320"/>
      <c r="U56" s="320"/>
      <c r="V56" s="320"/>
      <c r="W56" s="320"/>
      <c r="X56" s="320"/>
      <c r="Y56" s="320"/>
      <c r="Z56" s="320"/>
      <c r="AA56" s="320"/>
      <c r="AB56" s="320"/>
      <c r="AC56" s="320"/>
      <c r="AD56" s="320"/>
      <c r="AE56" s="320"/>
      <c r="AF56" s="320"/>
      <c r="AG56" s="320"/>
      <c r="AH56" s="320"/>
      <c r="AI56" s="320"/>
      <c r="AJ56" s="320"/>
      <c r="AK56" s="320"/>
      <c r="AL56" s="320"/>
      <c r="AM56" s="320"/>
      <c r="AN56" s="320"/>
      <c r="AO56" s="320"/>
      <c r="AP56" s="320"/>
      <c r="AQ56" s="320"/>
      <c r="AR56" s="320"/>
      <c r="AS56" s="320"/>
    </row>
    <row r="57" spans="1:45" s="44" customFormat="1" ht="18" customHeight="1">
      <c r="A57" s="316"/>
      <c r="B57" s="35" t="s">
        <v>125</v>
      </c>
      <c r="N57" s="320"/>
      <c r="O57" s="320"/>
      <c r="P57" s="320"/>
      <c r="Q57" s="320"/>
      <c r="R57" s="320"/>
      <c r="S57" s="320"/>
      <c r="T57" s="320"/>
      <c r="U57" s="320"/>
      <c r="V57" s="320"/>
      <c r="W57" s="320"/>
      <c r="X57" s="320"/>
      <c r="Y57" s="320"/>
      <c r="Z57" s="320"/>
      <c r="AA57" s="320"/>
      <c r="AB57" s="320"/>
      <c r="AC57" s="320"/>
      <c r="AD57" s="320"/>
      <c r="AE57" s="320"/>
      <c r="AF57" s="320"/>
      <c r="AG57" s="320"/>
      <c r="AH57" s="320"/>
      <c r="AI57" s="320"/>
      <c r="AJ57" s="320"/>
      <c r="AK57" s="320"/>
      <c r="AL57" s="320"/>
      <c r="AM57" s="320"/>
      <c r="AN57" s="320"/>
      <c r="AO57" s="320"/>
      <c r="AP57" s="320"/>
      <c r="AQ57" s="320"/>
      <c r="AR57" s="320"/>
      <c r="AS57" s="320"/>
    </row>
    <row r="58" spans="1:45" s="44" customFormat="1" ht="18" customHeight="1">
      <c r="A58" s="316"/>
      <c r="B58" s="1008" t="s">
        <v>126</v>
      </c>
      <c r="N58" s="320"/>
      <c r="O58" s="320"/>
      <c r="P58" s="320"/>
      <c r="Q58" s="320"/>
      <c r="R58" s="320"/>
      <c r="S58" s="320"/>
      <c r="T58" s="320"/>
      <c r="U58" s="320"/>
      <c r="V58" s="320"/>
      <c r="W58" s="320"/>
      <c r="X58" s="320"/>
      <c r="Y58" s="320"/>
      <c r="Z58" s="320"/>
      <c r="AA58" s="320"/>
      <c r="AB58" s="320"/>
      <c r="AC58" s="320"/>
      <c r="AD58" s="320"/>
      <c r="AE58" s="320"/>
      <c r="AF58" s="320"/>
      <c r="AG58" s="320"/>
      <c r="AH58" s="320"/>
      <c r="AI58" s="320"/>
      <c r="AJ58" s="320"/>
      <c r="AK58" s="320"/>
      <c r="AL58" s="320"/>
      <c r="AM58" s="320"/>
      <c r="AN58" s="320"/>
      <c r="AO58" s="320"/>
      <c r="AP58" s="320"/>
      <c r="AQ58" s="320"/>
      <c r="AR58" s="320"/>
      <c r="AS58" s="320"/>
    </row>
    <row r="59" spans="1:45" s="44" customFormat="1" ht="18" customHeight="1">
      <c r="A59" s="316"/>
      <c r="N59" s="320"/>
      <c r="O59" s="320"/>
      <c r="P59" s="320"/>
      <c r="Q59" s="320"/>
      <c r="R59" s="320"/>
      <c r="S59" s="320"/>
      <c r="T59" s="320"/>
      <c r="U59" s="320"/>
      <c r="V59" s="320"/>
      <c r="W59" s="320"/>
      <c r="X59" s="320"/>
      <c r="Y59" s="320"/>
      <c r="Z59" s="320"/>
      <c r="AA59" s="320"/>
      <c r="AB59" s="320"/>
      <c r="AC59" s="320"/>
      <c r="AD59" s="320"/>
      <c r="AE59" s="320"/>
      <c r="AF59" s="320"/>
      <c r="AG59" s="320"/>
      <c r="AH59" s="320"/>
      <c r="AI59" s="320"/>
      <c r="AJ59" s="320"/>
      <c r="AK59" s="320"/>
      <c r="AL59" s="320"/>
      <c r="AM59" s="320"/>
      <c r="AN59" s="320"/>
      <c r="AO59" s="320"/>
      <c r="AP59" s="320"/>
      <c r="AQ59" s="320"/>
      <c r="AR59" s="320"/>
      <c r="AS59" s="320"/>
    </row>
    <row r="60" spans="1:45" s="44" customFormat="1" ht="18" customHeight="1">
      <c r="A60" s="316"/>
      <c r="N60" s="320"/>
      <c r="O60" s="320"/>
      <c r="P60" s="320"/>
      <c r="Q60" s="320"/>
      <c r="R60" s="320"/>
      <c r="S60" s="320"/>
      <c r="T60" s="320"/>
      <c r="U60" s="320"/>
      <c r="V60" s="320"/>
      <c r="W60" s="320"/>
      <c r="X60" s="320"/>
      <c r="Y60" s="320"/>
      <c r="Z60" s="320"/>
      <c r="AA60" s="320"/>
      <c r="AB60" s="320"/>
      <c r="AC60" s="320"/>
      <c r="AD60" s="320"/>
      <c r="AE60" s="320"/>
      <c r="AF60" s="320"/>
      <c r="AG60" s="320"/>
      <c r="AH60" s="320"/>
      <c r="AI60" s="320"/>
      <c r="AJ60" s="320"/>
      <c r="AK60" s="320"/>
      <c r="AL60" s="320"/>
      <c r="AM60" s="320"/>
      <c r="AN60" s="320"/>
      <c r="AO60" s="320"/>
      <c r="AP60" s="320"/>
      <c r="AQ60" s="320"/>
      <c r="AR60" s="320"/>
      <c r="AS60" s="320"/>
    </row>
    <row r="61" spans="1:45" s="44" customFormat="1" ht="18" customHeight="1">
      <c r="A61" s="316"/>
      <c r="B61" s="376"/>
      <c r="C61" s="376"/>
      <c r="D61" s="43"/>
      <c r="E61" s="43"/>
      <c r="F61" s="19"/>
      <c r="G61" s="85"/>
      <c r="H61" s="377"/>
      <c r="I61" s="84"/>
      <c r="J61" s="84"/>
      <c r="K61" s="84"/>
      <c r="L61" s="84"/>
      <c r="M61" s="84"/>
      <c r="N61" s="320"/>
      <c r="O61" s="320"/>
      <c r="P61" s="320"/>
      <c r="Q61" s="320"/>
      <c r="R61" s="320"/>
      <c r="S61" s="320"/>
      <c r="T61" s="320"/>
      <c r="U61" s="320"/>
      <c r="V61" s="320"/>
      <c r="W61" s="320"/>
      <c r="X61" s="320"/>
      <c r="Y61" s="320"/>
      <c r="Z61" s="320"/>
      <c r="AA61" s="320"/>
      <c r="AB61" s="320"/>
      <c r="AC61" s="320"/>
      <c r="AD61" s="320"/>
      <c r="AE61" s="320"/>
      <c r="AF61" s="320"/>
      <c r="AG61" s="320"/>
      <c r="AH61" s="320"/>
      <c r="AI61" s="320"/>
      <c r="AJ61" s="320"/>
      <c r="AK61" s="320"/>
      <c r="AL61" s="320"/>
      <c r="AM61" s="320"/>
      <c r="AN61" s="320"/>
      <c r="AO61" s="320"/>
      <c r="AP61" s="320"/>
      <c r="AQ61" s="320"/>
      <c r="AR61" s="320"/>
      <c r="AS61" s="320"/>
    </row>
    <row r="62" spans="1:45" s="44" customFormat="1" ht="18" customHeight="1">
      <c r="A62" s="316"/>
      <c r="C62" s="20"/>
      <c r="D62" s="20"/>
      <c r="E62" s="20"/>
      <c r="F62" s="20"/>
      <c r="G62" s="67"/>
      <c r="H62" s="190"/>
      <c r="I62" s="84"/>
      <c r="J62" s="84"/>
      <c r="K62" s="84"/>
      <c r="L62" s="84"/>
      <c r="M62" s="84"/>
      <c r="N62" s="320"/>
      <c r="O62" s="398"/>
      <c r="P62" s="320"/>
      <c r="Q62" s="320"/>
      <c r="R62" s="320"/>
      <c r="S62" s="320"/>
      <c r="T62" s="320"/>
      <c r="U62" s="320"/>
      <c r="V62" s="320"/>
      <c r="W62" s="320"/>
      <c r="X62" s="320"/>
      <c r="Y62" s="320"/>
      <c r="Z62" s="320"/>
      <c r="AA62" s="320"/>
      <c r="AB62" s="320"/>
      <c r="AC62" s="320"/>
      <c r="AD62" s="320"/>
      <c r="AE62" s="320"/>
      <c r="AF62" s="320"/>
      <c r="AG62" s="320"/>
      <c r="AH62" s="320"/>
      <c r="AI62" s="320"/>
      <c r="AJ62" s="320"/>
      <c r="AK62" s="320"/>
      <c r="AL62" s="320"/>
      <c r="AM62" s="320"/>
      <c r="AN62" s="320"/>
      <c r="AO62" s="320"/>
      <c r="AP62" s="320"/>
      <c r="AQ62" s="320"/>
      <c r="AR62" s="320"/>
      <c r="AS62" s="320"/>
    </row>
    <row r="63" spans="1:45" s="44" customFormat="1" ht="18" customHeight="1">
      <c r="A63" s="316"/>
      <c r="C63" s="20"/>
      <c r="D63" s="20"/>
      <c r="E63" s="20"/>
      <c r="F63" s="20"/>
      <c r="G63" s="67"/>
      <c r="H63" s="190"/>
      <c r="I63" s="84"/>
      <c r="J63" s="84"/>
      <c r="K63" s="84"/>
      <c r="L63" s="84"/>
      <c r="M63" s="84"/>
      <c r="N63" s="320"/>
      <c r="O63" s="424"/>
      <c r="P63" s="320"/>
      <c r="Q63" s="320"/>
      <c r="R63" s="320"/>
      <c r="S63" s="320"/>
      <c r="T63" s="320"/>
      <c r="U63" s="320"/>
      <c r="V63" s="320"/>
      <c r="W63" s="320"/>
      <c r="X63" s="320"/>
      <c r="Y63" s="320"/>
      <c r="Z63" s="320"/>
      <c r="AA63" s="320"/>
      <c r="AB63" s="320"/>
      <c r="AC63" s="320"/>
      <c r="AD63" s="320"/>
      <c r="AE63" s="320"/>
      <c r="AF63" s="320"/>
      <c r="AG63" s="320"/>
      <c r="AH63" s="320"/>
      <c r="AI63" s="320"/>
      <c r="AJ63" s="320"/>
      <c r="AK63" s="320"/>
      <c r="AL63" s="320"/>
      <c r="AM63" s="320"/>
      <c r="AN63" s="320"/>
      <c r="AO63" s="320"/>
      <c r="AP63" s="320"/>
      <c r="AQ63" s="320"/>
      <c r="AR63" s="320"/>
      <c r="AS63" s="320"/>
    </row>
    <row r="64" spans="1:45" s="44" customFormat="1" ht="18" customHeight="1">
      <c r="A64" s="316"/>
      <c r="C64" s="20"/>
      <c r="D64" s="20"/>
      <c r="E64" s="20"/>
      <c r="F64" s="20"/>
      <c r="G64" s="67"/>
      <c r="H64" s="190"/>
      <c r="I64" s="84"/>
      <c r="J64" s="84"/>
      <c r="K64" s="84"/>
      <c r="L64" s="84"/>
      <c r="M64" s="84"/>
      <c r="N64" s="320"/>
      <c r="O64" s="424"/>
      <c r="P64" s="320"/>
      <c r="Q64" s="320"/>
      <c r="R64" s="320"/>
      <c r="S64" s="320"/>
      <c r="T64" s="320"/>
      <c r="U64" s="320"/>
      <c r="V64" s="320"/>
      <c r="W64" s="320"/>
      <c r="X64" s="320"/>
      <c r="Y64" s="320"/>
      <c r="Z64" s="320"/>
      <c r="AA64" s="320"/>
      <c r="AB64" s="320"/>
      <c r="AC64" s="320"/>
      <c r="AD64" s="320"/>
      <c r="AE64" s="320"/>
      <c r="AF64" s="320"/>
      <c r="AG64" s="320"/>
      <c r="AH64" s="320"/>
      <c r="AI64" s="320"/>
      <c r="AJ64" s="320"/>
      <c r="AK64" s="320"/>
      <c r="AL64" s="320"/>
      <c r="AM64" s="320"/>
      <c r="AN64" s="320"/>
      <c r="AO64" s="320"/>
      <c r="AP64" s="320"/>
      <c r="AQ64" s="320"/>
      <c r="AR64" s="320"/>
      <c r="AS64" s="320"/>
    </row>
    <row r="65" spans="1:45" s="44" customFormat="1" ht="18" customHeight="1">
      <c r="A65" s="316"/>
      <c r="C65" s="19"/>
      <c r="D65" s="19"/>
      <c r="E65" s="19"/>
      <c r="F65" s="19"/>
      <c r="G65" s="85"/>
      <c r="H65" s="377"/>
      <c r="I65" s="84"/>
      <c r="J65" s="84"/>
      <c r="K65" s="84"/>
      <c r="L65" s="84"/>
      <c r="M65" s="84"/>
      <c r="N65" s="320"/>
      <c r="O65" s="424"/>
      <c r="P65" s="320"/>
      <c r="Q65" s="320"/>
      <c r="R65" s="320"/>
      <c r="S65" s="320"/>
      <c r="T65" s="320"/>
      <c r="U65" s="320"/>
      <c r="V65" s="320"/>
      <c r="W65" s="320"/>
      <c r="X65" s="320"/>
      <c r="Y65" s="320"/>
      <c r="Z65" s="320"/>
      <c r="AA65" s="320"/>
      <c r="AB65" s="320"/>
      <c r="AC65" s="320"/>
      <c r="AD65" s="320"/>
      <c r="AE65" s="320"/>
      <c r="AF65" s="320"/>
      <c r="AG65" s="320"/>
      <c r="AH65" s="320"/>
      <c r="AI65" s="320"/>
      <c r="AJ65" s="320"/>
      <c r="AK65" s="320"/>
      <c r="AL65" s="320"/>
      <c r="AM65" s="320"/>
      <c r="AN65" s="320"/>
      <c r="AO65" s="320"/>
      <c r="AP65" s="320"/>
      <c r="AQ65" s="320"/>
      <c r="AR65" s="320"/>
      <c r="AS65" s="320"/>
    </row>
    <row r="66" spans="1:45" s="44" customFormat="1" ht="18" customHeight="1">
      <c r="A66" s="316"/>
      <c r="B66" s="19"/>
      <c r="C66" s="19"/>
      <c r="D66" s="19"/>
      <c r="E66" s="19"/>
      <c r="F66" s="19"/>
      <c r="G66" s="85"/>
      <c r="H66" s="377"/>
      <c r="I66" s="84"/>
      <c r="J66" s="84"/>
      <c r="K66" s="84"/>
      <c r="L66" s="84"/>
      <c r="M66" s="84"/>
      <c r="N66" s="320"/>
      <c r="O66" s="398"/>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20"/>
    </row>
    <row r="67" spans="1:45" s="44" customFormat="1" ht="18" customHeight="1">
      <c r="A67" s="316"/>
      <c r="B67" s="19"/>
      <c r="C67" s="19"/>
      <c r="D67" s="19"/>
      <c r="E67" s="19"/>
      <c r="F67" s="19"/>
      <c r="G67" s="85"/>
      <c r="H67" s="377"/>
      <c r="I67" s="84"/>
      <c r="J67" s="84"/>
      <c r="K67" s="84"/>
      <c r="L67" s="84"/>
      <c r="M67" s="84"/>
      <c r="N67" s="320"/>
      <c r="O67" s="398"/>
      <c r="P67" s="320"/>
      <c r="Q67" s="320"/>
      <c r="R67" s="320"/>
      <c r="S67" s="320"/>
      <c r="T67" s="320"/>
      <c r="U67" s="320"/>
      <c r="V67" s="320"/>
      <c r="W67" s="320"/>
      <c r="X67" s="320"/>
      <c r="Y67" s="320"/>
      <c r="Z67" s="320"/>
      <c r="AA67" s="320"/>
      <c r="AB67" s="320"/>
      <c r="AC67" s="320"/>
      <c r="AD67" s="320"/>
      <c r="AE67" s="320"/>
      <c r="AF67" s="320"/>
      <c r="AG67" s="320"/>
      <c r="AH67" s="320"/>
      <c r="AI67" s="320"/>
      <c r="AJ67" s="320"/>
      <c r="AK67" s="320"/>
      <c r="AL67" s="320"/>
      <c r="AM67" s="320"/>
      <c r="AN67" s="320"/>
      <c r="AO67" s="320"/>
      <c r="AP67" s="320"/>
      <c r="AQ67" s="320"/>
      <c r="AR67" s="320"/>
      <c r="AS67" s="320"/>
    </row>
    <row r="68" spans="1:45" s="44" customFormat="1" ht="18" customHeight="1">
      <c r="A68" s="316"/>
      <c r="B68" s="19"/>
      <c r="C68" s="19"/>
      <c r="D68" s="19"/>
      <c r="E68" s="19"/>
      <c r="F68" s="19"/>
      <c r="G68" s="85"/>
      <c r="H68" s="377"/>
      <c r="I68" s="84"/>
      <c r="J68" s="84"/>
      <c r="K68" s="84"/>
      <c r="L68" s="84"/>
      <c r="M68" s="84"/>
      <c r="N68" s="320"/>
      <c r="O68" s="424"/>
      <c r="P68" s="320"/>
      <c r="Q68" s="320"/>
      <c r="R68" s="320"/>
      <c r="S68" s="320"/>
      <c r="T68" s="320"/>
      <c r="U68" s="320"/>
      <c r="V68" s="320"/>
      <c r="W68" s="320"/>
      <c r="X68" s="320"/>
      <c r="Y68" s="320"/>
      <c r="Z68" s="320"/>
      <c r="AA68" s="320"/>
      <c r="AB68" s="320"/>
      <c r="AC68" s="320"/>
      <c r="AD68" s="320"/>
      <c r="AE68" s="320"/>
      <c r="AF68" s="320"/>
      <c r="AG68" s="320"/>
      <c r="AH68" s="320"/>
      <c r="AI68" s="320"/>
      <c r="AJ68" s="320"/>
      <c r="AK68" s="320"/>
      <c r="AL68" s="320"/>
      <c r="AM68" s="320"/>
      <c r="AN68" s="320"/>
      <c r="AO68" s="320"/>
      <c r="AP68" s="320"/>
      <c r="AQ68" s="320"/>
      <c r="AR68" s="320"/>
      <c r="AS68" s="320"/>
    </row>
    <row r="69" spans="1:45" s="44" customFormat="1" ht="18" customHeight="1">
      <c r="A69" s="316"/>
      <c r="B69" s="19"/>
      <c r="C69" s="19"/>
      <c r="D69" s="19"/>
      <c r="E69" s="19"/>
      <c r="F69" s="19"/>
      <c r="G69" s="85"/>
      <c r="H69" s="377"/>
      <c r="I69" s="84"/>
      <c r="J69" s="84"/>
      <c r="K69" s="84"/>
      <c r="L69" s="84"/>
      <c r="M69" s="84"/>
      <c r="N69" s="320"/>
      <c r="O69" s="424"/>
      <c r="P69" s="320"/>
      <c r="Q69" s="320"/>
      <c r="R69" s="320"/>
      <c r="S69" s="320"/>
      <c r="T69" s="320"/>
      <c r="U69" s="320"/>
      <c r="V69" s="320"/>
      <c r="W69" s="320"/>
      <c r="X69" s="320"/>
      <c r="Y69" s="320"/>
      <c r="Z69" s="320"/>
      <c r="AA69" s="320"/>
      <c r="AB69" s="320"/>
      <c r="AC69" s="320"/>
      <c r="AD69" s="320"/>
      <c r="AE69" s="320"/>
      <c r="AF69" s="320"/>
      <c r="AG69" s="320"/>
      <c r="AH69" s="320"/>
      <c r="AI69" s="320"/>
      <c r="AJ69" s="320"/>
      <c r="AK69" s="320"/>
      <c r="AL69" s="320"/>
      <c r="AM69" s="320"/>
      <c r="AN69" s="320"/>
      <c r="AO69" s="320"/>
      <c r="AP69" s="320"/>
      <c r="AQ69" s="320"/>
      <c r="AR69" s="320"/>
      <c r="AS69" s="320"/>
    </row>
    <row r="70" spans="1:45" s="44" customFormat="1" ht="18" customHeight="1">
      <c r="A70" s="316"/>
      <c r="B70" s="19"/>
      <c r="C70" s="19"/>
      <c r="D70" s="19"/>
      <c r="E70" s="19"/>
      <c r="F70" s="19"/>
      <c r="G70" s="85"/>
      <c r="H70" s="377"/>
      <c r="I70" s="84"/>
      <c r="J70" s="84"/>
      <c r="K70" s="84"/>
      <c r="L70" s="84"/>
      <c r="M70" s="84"/>
      <c r="N70" s="320"/>
      <c r="O70" s="398"/>
      <c r="P70" s="320"/>
      <c r="Q70" s="320"/>
      <c r="R70" s="320"/>
      <c r="S70" s="320"/>
      <c r="T70" s="320"/>
      <c r="U70" s="320"/>
      <c r="V70" s="320"/>
      <c r="W70" s="320"/>
      <c r="X70" s="320"/>
      <c r="Y70" s="320"/>
      <c r="Z70" s="320"/>
      <c r="AA70" s="320"/>
      <c r="AB70" s="320"/>
      <c r="AC70" s="320"/>
      <c r="AD70" s="320"/>
      <c r="AE70" s="320"/>
      <c r="AF70" s="320"/>
      <c r="AG70" s="320"/>
      <c r="AH70" s="320"/>
      <c r="AI70" s="320"/>
      <c r="AJ70" s="320"/>
      <c r="AK70" s="320"/>
      <c r="AL70" s="320"/>
      <c r="AM70" s="320"/>
      <c r="AN70" s="320"/>
      <c r="AO70" s="320"/>
      <c r="AP70" s="320"/>
      <c r="AQ70" s="320"/>
      <c r="AR70" s="320"/>
      <c r="AS70" s="320"/>
    </row>
    <row r="71" spans="1:45" s="44" customFormat="1" ht="18" customHeight="1">
      <c r="A71" s="316"/>
      <c r="B71" s="19"/>
      <c r="C71" s="19"/>
      <c r="D71" s="19"/>
      <c r="E71" s="19"/>
      <c r="F71" s="19"/>
      <c r="G71" s="85"/>
      <c r="H71" s="377"/>
      <c r="I71" s="84"/>
      <c r="J71" s="84"/>
      <c r="K71" s="84"/>
      <c r="L71" s="84"/>
      <c r="M71" s="84"/>
      <c r="N71" s="320"/>
      <c r="O71" s="398"/>
      <c r="P71" s="320"/>
      <c r="Q71" s="320"/>
      <c r="R71" s="320"/>
      <c r="S71" s="320"/>
      <c r="T71" s="320"/>
      <c r="U71" s="320"/>
      <c r="V71" s="320"/>
      <c r="W71" s="320"/>
      <c r="X71" s="320"/>
      <c r="Y71" s="320"/>
      <c r="Z71" s="320"/>
      <c r="AA71" s="320"/>
      <c r="AB71" s="320"/>
      <c r="AC71" s="320"/>
      <c r="AD71" s="320"/>
      <c r="AE71" s="320"/>
      <c r="AF71" s="320"/>
      <c r="AG71" s="320"/>
      <c r="AH71" s="320"/>
      <c r="AI71" s="320"/>
      <c r="AJ71" s="320"/>
      <c r="AK71" s="320"/>
      <c r="AL71" s="320"/>
      <c r="AM71" s="320"/>
      <c r="AN71" s="320"/>
      <c r="AO71" s="320"/>
      <c r="AP71" s="320"/>
      <c r="AQ71" s="320"/>
      <c r="AR71" s="320"/>
      <c r="AS71" s="320"/>
    </row>
    <row r="72" spans="1:45" s="44" customFormat="1" ht="18" customHeight="1">
      <c r="A72" s="316"/>
      <c r="B72" s="19"/>
      <c r="C72" s="19"/>
      <c r="D72" s="19"/>
      <c r="E72" s="19"/>
      <c r="F72" s="19"/>
      <c r="G72" s="85"/>
      <c r="H72" s="377"/>
      <c r="I72" s="84"/>
      <c r="J72" s="84"/>
      <c r="K72" s="84"/>
      <c r="L72" s="84"/>
      <c r="M72" s="84"/>
      <c r="N72" s="320"/>
      <c r="O72" s="398"/>
      <c r="P72" s="320"/>
      <c r="Q72" s="320"/>
      <c r="R72" s="320"/>
      <c r="S72" s="320"/>
      <c r="T72" s="320"/>
      <c r="U72" s="320"/>
      <c r="V72" s="320"/>
      <c r="W72" s="320"/>
      <c r="X72" s="320"/>
      <c r="Y72" s="320"/>
      <c r="Z72" s="320"/>
      <c r="AA72" s="320"/>
      <c r="AB72" s="320"/>
      <c r="AC72" s="320"/>
      <c r="AD72" s="320"/>
      <c r="AE72" s="320"/>
      <c r="AF72" s="320"/>
      <c r="AG72" s="320"/>
      <c r="AH72" s="320"/>
      <c r="AI72" s="320"/>
      <c r="AJ72" s="320"/>
      <c r="AK72" s="320"/>
      <c r="AL72" s="320"/>
      <c r="AM72" s="320"/>
      <c r="AN72" s="320"/>
      <c r="AO72" s="320"/>
      <c r="AP72" s="320"/>
      <c r="AQ72" s="320"/>
      <c r="AR72" s="320"/>
      <c r="AS72" s="320"/>
    </row>
    <row r="73" spans="1:45" s="44" customFormat="1" ht="18" customHeight="1">
      <c r="A73" s="316"/>
      <c r="B73" s="19"/>
      <c r="C73" s="19"/>
      <c r="D73" s="19"/>
      <c r="E73" s="19"/>
      <c r="F73" s="19"/>
      <c r="G73" s="85"/>
      <c r="H73" s="377"/>
      <c r="I73" s="84"/>
      <c r="J73" s="84"/>
      <c r="K73" s="84"/>
      <c r="L73" s="84"/>
      <c r="M73" s="84"/>
      <c r="N73" s="320"/>
      <c r="O73" s="398"/>
      <c r="P73" s="320"/>
      <c r="Q73" s="320"/>
      <c r="R73" s="320"/>
      <c r="S73" s="320"/>
      <c r="T73" s="320"/>
      <c r="U73" s="320"/>
      <c r="V73" s="320"/>
      <c r="W73" s="320"/>
      <c r="X73" s="320"/>
      <c r="Y73" s="320"/>
      <c r="Z73" s="320"/>
      <c r="AA73" s="320"/>
      <c r="AB73" s="320"/>
      <c r="AC73" s="320"/>
      <c r="AD73" s="320"/>
      <c r="AE73" s="320"/>
      <c r="AF73" s="320"/>
      <c r="AG73" s="320"/>
      <c r="AH73" s="320"/>
      <c r="AI73" s="320"/>
      <c r="AJ73" s="320"/>
      <c r="AK73" s="320"/>
      <c r="AL73" s="320"/>
      <c r="AM73" s="320"/>
      <c r="AN73" s="320"/>
      <c r="AO73" s="320"/>
      <c r="AP73" s="320"/>
      <c r="AQ73" s="320"/>
      <c r="AR73" s="320"/>
      <c r="AS73" s="320"/>
    </row>
    <row r="74" spans="1:45" s="44" customFormat="1" ht="18" customHeight="1">
      <c r="A74" s="316"/>
      <c r="B74" s="19"/>
      <c r="C74" s="19"/>
      <c r="D74" s="19"/>
      <c r="E74" s="19"/>
      <c r="F74" s="19"/>
      <c r="G74" s="85"/>
      <c r="H74" s="377"/>
      <c r="I74" s="84"/>
      <c r="J74" s="84"/>
      <c r="K74" s="84"/>
      <c r="L74" s="84"/>
      <c r="M74" s="84"/>
      <c r="N74" s="320"/>
      <c r="O74" s="398"/>
      <c r="P74" s="320"/>
      <c r="Q74" s="320"/>
      <c r="R74" s="320"/>
      <c r="S74" s="320"/>
      <c r="T74" s="320"/>
      <c r="U74" s="320"/>
      <c r="V74" s="320"/>
      <c r="W74" s="320"/>
      <c r="X74" s="320"/>
      <c r="Y74" s="320"/>
      <c r="Z74" s="320"/>
      <c r="AA74" s="320"/>
      <c r="AB74" s="320"/>
      <c r="AC74" s="320"/>
      <c r="AD74" s="320"/>
      <c r="AE74" s="320"/>
      <c r="AF74" s="320"/>
      <c r="AG74" s="320"/>
      <c r="AH74" s="320"/>
      <c r="AI74" s="320"/>
      <c r="AJ74" s="320"/>
      <c r="AK74" s="320"/>
      <c r="AL74" s="320"/>
      <c r="AM74" s="320"/>
      <c r="AN74" s="320"/>
      <c r="AO74" s="320"/>
      <c r="AP74" s="320"/>
      <c r="AQ74" s="320"/>
      <c r="AR74" s="320"/>
      <c r="AS74" s="320"/>
    </row>
    <row r="75" spans="1:45" s="101" customFormat="1" ht="18" customHeight="1">
      <c r="A75" s="327"/>
      <c r="B75" s="19"/>
      <c r="C75" s="19"/>
      <c r="D75" s="19"/>
      <c r="E75" s="19"/>
      <c r="F75" s="19"/>
      <c r="G75" s="85"/>
      <c r="H75" s="377"/>
      <c r="I75" s="84"/>
      <c r="J75" s="84"/>
      <c r="K75" s="84"/>
      <c r="L75" s="84"/>
      <c r="M75" s="84"/>
      <c r="N75" s="319"/>
      <c r="O75" s="564"/>
      <c r="P75" s="319"/>
      <c r="Q75" s="319"/>
      <c r="R75" s="319"/>
      <c r="S75" s="319"/>
      <c r="T75" s="319"/>
      <c r="U75" s="319"/>
      <c r="V75" s="319"/>
      <c r="W75" s="319"/>
      <c r="X75" s="319"/>
      <c r="Y75" s="319"/>
      <c r="Z75" s="319"/>
      <c r="AA75" s="319"/>
      <c r="AB75" s="319"/>
      <c r="AC75" s="319"/>
      <c r="AD75" s="319"/>
      <c r="AE75" s="319"/>
      <c r="AF75" s="319"/>
      <c r="AG75" s="319"/>
      <c r="AH75" s="319"/>
      <c r="AI75" s="319"/>
      <c r="AJ75" s="319"/>
      <c r="AK75" s="319"/>
      <c r="AL75" s="319"/>
      <c r="AM75" s="319"/>
      <c r="AN75" s="319"/>
      <c r="AO75" s="319"/>
      <c r="AP75" s="319"/>
      <c r="AQ75" s="319"/>
      <c r="AR75" s="319"/>
      <c r="AS75" s="319"/>
    </row>
    <row r="76" spans="1:45" ht="18" customHeight="1">
      <c r="A76" s="309"/>
      <c r="B76" s="19"/>
      <c r="C76" s="19"/>
      <c r="D76" s="19"/>
      <c r="E76" s="19"/>
      <c r="F76" s="19"/>
      <c r="G76" s="85"/>
      <c r="H76" s="377"/>
      <c r="I76" s="84"/>
      <c r="J76" s="84"/>
      <c r="K76" s="84"/>
      <c r="L76" s="84"/>
      <c r="M76" s="84"/>
      <c r="N76" s="205"/>
      <c r="O76" s="398"/>
      <c r="P76" s="205"/>
      <c r="Q76" s="205"/>
      <c r="R76" s="205"/>
      <c r="S76" s="205"/>
      <c r="T76" s="205"/>
      <c r="U76" s="205"/>
      <c r="V76" s="205"/>
      <c r="W76" s="205"/>
      <c r="X76" s="205"/>
      <c r="Y76" s="205"/>
      <c r="Z76" s="205"/>
      <c r="AA76" s="205"/>
      <c r="AB76" s="205"/>
      <c r="AC76" s="205"/>
      <c r="AD76" s="205"/>
      <c r="AE76" s="205"/>
      <c r="AF76" s="205"/>
      <c r="AG76" s="205"/>
      <c r="AH76" s="205"/>
      <c r="AI76" s="205"/>
      <c r="AJ76" s="205"/>
      <c r="AK76" s="205"/>
      <c r="AL76" s="205"/>
      <c r="AM76" s="205"/>
      <c r="AN76" s="205"/>
      <c r="AO76" s="205"/>
      <c r="AP76" s="205"/>
      <c r="AQ76" s="205"/>
      <c r="AR76" s="205"/>
      <c r="AS76" s="205"/>
    </row>
    <row r="77" spans="1:45" ht="18" customHeight="1">
      <c r="A77" s="309"/>
      <c r="B77" s="19"/>
      <c r="C77" s="19"/>
      <c r="D77" s="19"/>
      <c r="E77" s="19"/>
      <c r="F77" s="19"/>
      <c r="G77" s="85"/>
      <c r="H77" s="377"/>
      <c r="I77" s="84"/>
      <c r="J77" s="84"/>
      <c r="K77" s="84"/>
      <c r="L77" s="84"/>
      <c r="M77" s="84"/>
      <c r="N77" s="205"/>
      <c r="O77" s="398"/>
      <c r="P77" s="205"/>
      <c r="Q77" s="205"/>
      <c r="R77" s="205"/>
      <c r="S77" s="205"/>
      <c r="T77" s="205"/>
      <c r="U77" s="205"/>
      <c r="V77" s="205"/>
      <c r="W77" s="205"/>
      <c r="X77" s="205"/>
      <c r="Y77" s="205"/>
      <c r="Z77" s="205"/>
      <c r="AA77" s="205"/>
      <c r="AB77" s="205"/>
      <c r="AC77" s="205"/>
      <c r="AD77" s="205"/>
      <c r="AE77" s="205"/>
      <c r="AF77" s="205"/>
      <c r="AG77" s="205"/>
      <c r="AH77" s="205"/>
      <c r="AI77" s="205"/>
      <c r="AJ77" s="205"/>
      <c r="AK77" s="205"/>
      <c r="AL77" s="205"/>
      <c r="AM77" s="205"/>
      <c r="AN77" s="205"/>
      <c r="AO77" s="205"/>
      <c r="AP77" s="205"/>
      <c r="AQ77" s="205"/>
      <c r="AR77" s="205"/>
      <c r="AS77" s="205"/>
    </row>
    <row r="78" spans="1:45" s="101" customFormat="1" ht="18" customHeight="1">
      <c r="A78" s="327"/>
      <c r="B78" s="19"/>
      <c r="C78" s="19"/>
      <c r="D78" s="19"/>
      <c r="E78" s="19"/>
      <c r="F78" s="19"/>
      <c r="G78" s="85"/>
      <c r="H78" s="377"/>
      <c r="I78" s="84"/>
      <c r="J78" s="84"/>
      <c r="K78" s="84"/>
      <c r="L78" s="84"/>
      <c r="M78" s="84"/>
      <c r="N78" s="319"/>
      <c r="O78" s="398"/>
      <c r="P78" s="319"/>
      <c r="Q78" s="319"/>
      <c r="R78" s="319"/>
      <c r="S78" s="319"/>
      <c r="T78" s="319"/>
      <c r="U78" s="319"/>
      <c r="V78" s="319"/>
      <c r="W78" s="319"/>
      <c r="X78" s="319"/>
      <c r="Y78" s="319"/>
      <c r="Z78" s="319"/>
      <c r="AA78" s="319"/>
      <c r="AB78" s="319"/>
      <c r="AC78" s="319"/>
      <c r="AD78" s="319"/>
      <c r="AE78" s="319"/>
      <c r="AF78" s="319"/>
      <c r="AG78" s="319"/>
      <c r="AH78" s="319"/>
      <c r="AI78" s="319"/>
      <c r="AJ78" s="319"/>
      <c r="AK78" s="319"/>
      <c r="AL78" s="319"/>
      <c r="AM78" s="319"/>
      <c r="AN78" s="319"/>
      <c r="AO78" s="319"/>
      <c r="AP78" s="319"/>
      <c r="AQ78" s="319"/>
      <c r="AR78" s="319"/>
      <c r="AS78" s="319"/>
    </row>
    <row r="79" spans="1:45" s="101" customFormat="1" ht="18" customHeight="1">
      <c r="A79" s="327"/>
      <c r="B79" s="19"/>
      <c r="C79" s="19"/>
      <c r="D79" s="19"/>
      <c r="E79" s="19"/>
      <c r="F79" s="19"/>
      <c r="G79" s="85"/>
      <c r="H79" s="377"/>
      <c r="I79" s="84"/>
      <c r="J79" s="84"/>
      <c r="K79" s="84"/>
      <c r="L79" s="84"/>
      <c r="M79" s="84"/>
      <c r="N79" s="319"/>
      <c r="O79" s="398"/>
      <c r="P79" s="319"/>
      <c r="Q79" s="319"/>
      <c r="R79" s="319"/>
      <c r="S79" s="319"/>
      <c r="T79" s="319"/>
      <c r="U79" s="319"/>
      <c r="V79" s="319"/>
      <c r="W79" s="319"/>
      <c r="X79" s="319"/>
      <c r="Y79" s="319"/>
      <c r="Z79" s="319"/>
      <c r="AA79" s="319"/>
      <c r="AB79" s="319"/>
      <c r="AC79" s="319"/>
      <c r="AD79" s="319"/>
      <c r="AE79" s="319"/>
      <c r="AF79" s="319"/>
      <c r="AG79" s="319"/>
      <c r="AH79" s="319"/>
      <c r="AI79" s="319"/>
      <c r="AJ79" s="319"/>
      <c r="AK79" s="319"/>
      <c r="AL79" s="319"/>
      <c r="AM79" s="319"/>
      <c r="AN79" s="319"/>
      <c r="AO79" s="319"/>
      <c r="AP79" s="319"/>
      <c r="AQ79" s="319"/>
      <c r="AR79" s="319"/>
      <c r="AS79" s="319"/>
    </row>
    <row r="80" spans="1:45" s="101" customFormat="1" ht="18" customHeight="1">
      <c r="A80" s="327"/>
      <c r="B80" s="19"/>
      <c r="C80" s="19"/>
      <c r="D80" s="19"/>
      <c r="E80" s="19"/>
      <c r="F80" s="19"/>
      <c r="G80" s="85"/>
      <c r="H80" s="377"/>
      <c r="I80" s="84"/>
      <c r="J80" s="84"/>
      <c r="K80" s="84"/>
      <c r="L80" s="84"/>
      <c r="M80" s="84"/>
      <c r="N80" s="319"/>
      <c r="O80" s="867"/>
      <c r="P80" s="319"/>
      <c r="Q80" s="319"/>
      <c r="R80" s="319"/>
      <c r="S80" s="319"/>
      <c r="T80" s="319"/>
      <c r="U80" s="319"/>
      <c r="V80" s="319"/>
      <c r="W80" s="319"/>
      <c r="X80" s="319"/>
      <c r="Y80" s="319"/>
      <c r="Z80" s="319"/>
      <c r="AA80" s="319"/>
      <c r="AB80" s="319"/>
      <c r="AC80" s="319"/>
      <c r="AD80" s="319"/>
      <c r="AE80" s="319"/>
      <c r="AF80" s="319"/>
      <c r="AG80" s="319"/>
      <c r="AH80" s="319"/>
      <c r="AI80" s="319"/>
      <c r="AJ80" s="319"/>
      <c r="AK80" s="319"/>
      <c r="AL80" s="319"/>
      <c r="AM80" s="319"/>
      <c r="AN80" s="319"/>
      <c r="AO80" s="319"/>
      <c r="AP80" s="319"/>
      <c r="AQ80" s="319"/>
      <c r="AR80" s="319"/>
      <c r="AS80" s="319"/>
    </row>
    <row r="81" spans="1:45" ht="18" customHeight="1">
      <c r="A81" s="309"/>
      <c r="B81" s="19"/>
      <c r="C81" s="19"/>
      <c r="D81" s="19"/>
      <c r="E81" s="19"/>
      <c r="F81" s="19"/>
      <c r="G81" s="85"/>
      <c r="H81" s="377"/>
      <c r="I81" s="84"/>
      <c r="J81" s="84"/>
      <c r="K81" s="84"/>
      <c r="L81" s="84"/>
      <c r="M81" s="84"/>
      <c r="N81" s="205"/>
      <c r="O81" s="398"/>
      <c r="P81" s="205"/>
      <c r="Q81" s="205"/>
      <c r="R81" s="205"/>
      <c r="S81" s="205"/>
      <c r="T81" s="205"/>
      <c r="U81" s="205"/>
      <c r="V81" s="205"/>
      <c r="W81" s="205"/>
      <c r="X81" s="205"/>
      <c r="Y81" s="205"/>
      <c r="Z81" s="205"/>
      <c r="AA81" s="205"/>
      <c r="AB81" s="205"/>
      <c r="AC81" s="205"/>
      <c r="AD81" s="205"/>
      <c r="AE81" s="205"/>
      <c r="AF81" s="205"/>
      <c r="AG81" s="205"/>
      <c r="AH81" s="205"/>
      <c r="AI81" s="205"/>
      <c r="AJ81" s="205"/>
      <c r="AK81" s="205"/>
      <c r="AL81" s="205"/>
      <c r="AM81" s="205"/>
      <c r="AN81" s="205"/>
      <c r="AO81" s="205"/>
      <c r="AP81" s="205"/>
      <c r="AQ81" s="205"/>
      <c r="AR81" s="205"/>
      <c r="AS81" s="205"/>
    </row>
    <row r="82" spans="1:45" ht="18" customHeight="1">
      <c r="A82" s="309"/>
      <c r="B82" s="19"/>
      <c r="C82" s="19"/>
      <c r="D82" s="19"/>
      <c r="E82" s="19"/>
      <c r="F82" s="19"/>
      <c r="G82" s="85"/>
      <c r="H82" s="377"/>
      <c r="I82" s="84"/>
      <c r="J82" s="84"/>
      <c r="K82" s="84"/>
      <c r="L82" s="84"/>
      <c r="M82" s="84"/>
      <c r="N82" s="390"/>
      <c r="O82" s="564"/>
      <c r="P82" s="205"/>
      <c r="Q82" s="205"/>
      <c r="R82" s="205"/>
      <c r="S82" s="205"/>
      <c r="T82" s="205"/>
      <c r="U82" s="205"/>
      <c r="V82" s="205"/>
      <c r="W82" s="205"/>
      <c r="X82" s="205"/>
      <c r="Y82" s="205"/>
      <c r="Z82" s="205"/>
      <c r="AA82" s="205"/>
      <c r="AB82" s="205"/>
      <c r="AC82" s="205"/>
      <c r="AD82" s="205"/>
      <c r="AE82" s="205"/>
      <c r="AF82" s="205"/>
      <c r="AG82" s="205"/>
      <c r="AH82" s="205"/>
      <c r="AI82" s="205"/>
      <c r="AJ82" s="205"/>
      <c r="AK82" s="205"/>
      <c r="AL82" s="205"/>
      <c r="AM82" s="205"/>
      <c r="AN82" s="205"/>
      <c r="AO82" s="205"/>
      <c r="AP82" s="205"/>
      <c r="AQ82" s="205"/>
      <c r="AR82" s="205"/>
      <c r="AS82" s="205"/>
    </row>
    <row r="83" spans="1:45" ht="18" customHeight="1">
      <c r="A83" s="309"/>
      <c r="B83" s="19"/>
      <c r="C83" s="19"/>
      <c r="D83" s="19"/>
      <c r="E83" s="19"/>
      <c r="F83" s="19"/>
      <c r="G83" s="85"/>
      <c r="H83" s="377"/>
      <c r="I83" s="84"/>
      <c r="J83" s="84"/>
      <c r="K83" s="84"/>
      <c r="L83" s="84"/>
      <c r="M83" s="84"/>
      <c r="N83" s="205"/>
      <c r="O83" s="398"/>
      <c r="P83" s="205"/>
      <c r="Q83" s="205"/>
      <c r="R83" s="205"/>
      <c r="S83" s="205"/>
      <c r="T83" s="205"/>
      <c r="U83" s="205"/>
      <c r="V83" s="205"/>
      <c r="W83" s="205"/>
      <c r="X83" s="205"/>
      <c r="Y83" s="205"/>
      <c r="Z83" s="205"/>
      <c r="AA83" s="205"/>
      <c r="AB83" s="205"/>
      <c r="AC83" s="205"/>
      <c r="AD83" s="205"/>
      <c r="AE83" s="205"/>
      <c r="AF83" s="205"/>
      <c r="AG83" s="205"/>
      <c r="AH83" s="205"/>
      <c r="AI83" s="205"/>
      <c r="AJ83" s="205"/>
      <c r="AK83" s="205"/>
      <c r="AL83" s="205"/>
      <c r="AM83" s="205"/>
      <c r="AN83" s="205"/>
      <c r="AO83" s="205"/>
      <c r="AP83" s="205"/>
      <c r="AQ83" s="205"/>
      <c r="AR83" s="205"/>
      <c r="AS83" s="205"/>
    </row>
    <row r="84" spans="1:45" ht="18" customHeight="1">
      <c r="A84" s="309"/>
      <c r="B84" s="19"/>
      <c r="C84" s="19"/>
      <c r="D84" s="19"/>
      <c r="E84" s="19"/>
      <c r="F84" s="19"/>
      <c r="G84" s="85"/>
      <c r="H84" s="377"/>
      <c r="I84" s="84"/>
      <c r="J84" s="84"/>
      <c r="K84" s="84"/>
      <c r="L84" s="84"/>
      <c r="M84" s="84"/>
      <c r="N84" s="205"/>
      <c r="O84" s="398"/>
      <c r="P84" s="205"/>
      <c r="Q84" s="205"/>
      <c r="R84" s="205"/>
      <c r="S84" s="205"/>
      <c r="T84" s="205"/>
      <c r="U84" s="205"/>
      <c r="V84" s="205"/>
      <c r="W84" s="205"/>
      <c r="X84" s="205"/>
      <c r="Y84" s="205"/>
      <c r="Z84" s="205"/>
      <c r="AA84" s="205"/>
      <c r="AB84" s="205"/>
      <c r="AC84" s="205"/>
      <c r="AD84" s="205"/>
      <c r="AE84" s="205"/>
      <c r="AF84" s="205"/>
      <c r="AG84" s="205"/>
      <c r="AH84" s="205"/>
      <c r="AI84" s="205"/>
      <c r="AJ84" s="205"/>
      <c r="AK84" s="205"/>
      <c r="AL84" s="205"/>
      <c r="AM84" s="205"/>
      <c r="AN84" s="205"/>
      <c r="AO84" s="205"/>
      <c r="AP84" s="205"/>
      <c r="AQ84" s="205"/>
      <c r="AR84" s="205"/>
      <c r="AS84" s="205"/>
    </row>
    <row r="85" spans="1:45" ht="18" customHeight="1">
      <c r="A85" s="309"/>
      <c r="B85" s="19"/>
      <c r="C85" s="19"/>
      <c r="D85" s="19"/>
      <c r="E85" s="19"/>
      <c r="F85" s="19"/>
      <c r="G85" s="85"/>
      <c r="H85" s="377"/>
      <c r="I85" s="84"/>
      <c r="J85" s="84"/>
      <c r="K85" s="84"/>
      <c r="L85" s="84"/>
      <c r="M85" s="84"/>
      <c r="N85" s="205"/>
      <c r="O85" s="398"/>
      <c r="P85" s="205"/>
      <c r="Q85" s="205"/>
      <c r="R85" s="205"/>
      <c r="S85" s="205"/>
      <c r="T85" s="205"/>
      <c r="U85" s="205"/>
      <c r="V85" s="205"/>
      <c r="W85" s="205"/>
      <c r="X85" s="205"/>
      <c r="Y85" s="205"/>
      <c r="Z85" s="205"/>
      <c r="AA85" s="205"/>
      <c r="AB85" s="205"/>
      <c r="AC85" s="205"/>
      <c r="AD85" s="205"/>
      <c r="AE85" s="205"/>
      <c r="AF85" s="205"/>
      <c r="AG85" s="205"/>
      <c r="AH85" s="205"/>
      <c r="AI85" s="205"/>
      <c r="AJ85" s="205"/>
      <c r="AK85" s="205"/>
      <c r="AL85" s="205"/>
      <c r="AM85" s="205"/>
      <c r="AN85" s="205"/>
      <c r="AO85" s="205"/>
      <c r="AP85" s="205"/>
      <c r="AQ85" s="205"/>
      <c r="AR85" s="205"/>
      <c r="AS85" s="205"/>
    </row>
    <row r="86" spans="1:45" ht="18" customHeight="1">
      <c r="A86" s="309"/>
      <c r="B86" s="19"/>
      <c r="C86" s="19"/>
      <c r="D86" s="19"/>
      <c r="E86" s="19"/>
      <c r="F86" s="19"/>
      <c r="G86" s="85"/>
      <c r="H86" s="377"/>
      <c r="I86" s="84"/>
      <c r="J86" s="84"/>
      <c r="K86" s="84"/>
      <c r="L86" s="84"/>
      <c r="M86" s="84"/>
      <c r="N86" s="205"/>
      <c r="P86" s="205"/>
      <c r="Q86" s="205"/>
      <c r="R86" s="205"/>
      <c r="S86" s="205"/>
      <c r="T86" s="205"/>
      <c r="U86" s="205"/>
      <c r="V86" s="205"/>
      <c r="W86" s="205"/>
      <c r="X86" s="205"/>
      <c r="Y86" s="205"/>
      <c r="Z86" s="205"/>
      <c r="AA86" s="205"/>
      <c r="AB86" s="205"/>
      <c r="AC86" s="205"/>
      <c r="AD86" s="205"/>
      <c r="AE86" s="205"/>
      <c r="AF86" s="205"/>
      <c r="AG86" s="205"/>
      <c r="AH86" s="205"/>
      <c r="AI86" s="205"/>
      <c r="AJ86" s="205"/>
      <c r="AK86" s="205"/>
      <c r="AL86" s="205"/>
      <c r="AM86" s="205"/>
      <c r="AN86" s="205"/>
      <c r="AO86" s="205"/>
      <c r="AP86" s="205"/>
      <c r="AQ86" s="205"/>
      <c r="AR86" s="205"/>
      <c r="AS86" s="205"/>
    </row>
    <row r="87" spans="1:45" ht="18" customHeight="1">
      <c r="A87" s="309"/>
      <c r="B87" s="19"/>
      <c r="C87" s="19"/>
      <c r="D87" s="19"/>
      <c r="E87" s="19"/>
      <c r="F87" s="19"/>
      <c r="G87" s="85"/>
      <c r="H87" s="377"/>
      <c r="I87" s="84"/>
      <c r="J87" s="84"/>
      <c r="K87" s="84"/>
      <c r="L87" s="84"/>
      <c r="M87" s="84"/>
      <c r="N87" s="205"/>
      <c r="P87" s="205"/>
      <c r="Q87" s="205"/>
      <c r="R87" s="205"/>
      <c r="S87" s="205"/>
      <c r="T87" s="205"/>
      <c r="U87" s="205"/>
      <c r="V87" s="205"/>
      <c r="W87" s="205"/>
      <c r="X87" s="205"/>
      <c r="Y87" s="205"/>
      <c r="Z87" s="205"/>
      <c r="AA87" s="205"/>
      <c r="AB87" s="205"/>
      <c r="AC87" s="205"/>
      <c r="AD87" s="205"/>
      <c r="AE87" s="205"/>
      <c r="AF87" s="205"/>
      <c r="AG87" s="205"/>
      <c r="AH87" s="205"/>
      <c r="AI87" s="205"/>
      <c r="AJ87" s="205"/>
      <c r="AK87" s="205"/>
      <c r="AL87" s="205"/>
      <c r="AM87" s="205"/>
      <c r="AN87" s="205"/>
      <c r="AO87" s="205"/>
      <c r="AP87" s="205"/>
      <c r="AQ87" s="205"/>
      <c r="AR87" s="205"/>
      <c r="AS87" s="205"/>
    </row>
    <row r="88" spans="1:45" ht="18" customHeight="1">
      <c r="A88" s="309"/>
      <c r="B88" s="19"/>
      <c r="C88" s="19"/>
      <c r="D88" s="19"/>
      <c r="E88" s="19"/>
      <c r="F88" s="19"/>
      <c r="G88" s="85"/>
      <c r="H88" s="377"/>
      <c r="I88" s="84"/>
      <c r="J88" s="84"/>
      <c r="K88" s="84"/>
      <c r="L88" s="84"/>
      <c r="M88" s="84"/>
      <c r="N88" s="205"/>
      <c r="O88" s="205"/>
      <c r="P88" s="205"/>
      <c r="Q88" s="205"/>
      <c r="R88" s="205"/>
      <c r="S88" s="205"/>
      <c r="T88" s="205"/>
      <c r="U88" s="205"/>
      <c r="V88" s="205"/>
      <c r="W88" s="205"/>
      <c r="X88" s="205"/>
      <c r="Y88" s="205"/>
      <c r="Z88" s="205"/>
      <c r="AA88" s="205"/>
      <c r="AB88" s="205"/>
      <c r="AC88" s="205"/>
      <c r="AD88" s="205"/>
      <c r="AE88" s="205"/>
      <c r="AF88" s="205"/>
      <c r="AG88" s="205"/>
      <c r="AH88" s="205"/>
      <c r="AI88" s="205"/>
      <c r="AJ88" s="205"/>
      <c r="AK88" s="205"/>
      <c r="AL88" s="205"/>
      <c r="AM88" s="205"/>
      <c r="AN88" s="205"/>
      <c r="AO88" s="205"/>
      <c r="AP88" s="205"/>
      <c r="AQ88" s="205"/>
      <c r="AR88" s="205"/>
      <c r="AS88" s="205"/>
    </row>
    <row r="89" spans="1:45" s="101" customFormat="1" ht="18" customHeight="1">
      <c r="A89" s="327"/>
      <c r="B89" s="19"/>
      <c r="C89" s="19"/>
      <c r="D89" s="19"/>
      <c r="E89" s="19"/>
      <c r="F89" s="19"/>
      <c r="G89" s="85"/>
      <c r="H89" s="377"/>
      <c r="I89" s="84"/>
      <c r="J89" s="84"/>
      <c r="K89" s="84"/>
      <c r="L89" s="84"/>
      <c r="M89" s="84"/>
      <c r="O89" s="319"/>
      <c r="P89" s="319"/>
      <c r="Q89" s="319"/>
      <c r="R89" s="319"/>
      <c r="S89" s="319"/>
      <c r="T89" s="319"/>
      <c r="U89" s="319"/>
      <c r="V89" s="319"/>
      <c r="W89" s="319"/>
      <c r="X89" s="319"/>
      <c r="Y89" s="319"/>
      <c r="Z89" s="319"/>
      <c r="AA89" s="319"/>
      <c r="AB89" s="319"/>
      <c r="AC89" s="319"/>
      <c r="AD89" s="319"/>
      <c r="AE89" s="319"/>
      <c r="AF89" s="319"/>
      <c r="AG89" s="319"/>
      <c r="AH89" s="319"/>
      <c r="AI89" s="319"/>
      <c r="AJ89" s="319"/>
      <c r="AK89" s="319"/>
      <c r="AL89" s="319"/>
      <c r="AM89" s="319"/>
      <c r="AN89" s="319"/>
      <c r="AO89" s="319"/>
      <c r="AP89" s="319"/>
      <c r="AQ89" s="319"/>
      <c r="AR89" s="319"/>
      <c r="AS89" s="319"/>
    </row>
    <row r="90" spans="1:45" s="101" customFormat="1" ht="18" customHeight="1">
      <c r="A90" s="327"/>
      <c r="B90" s="19"/>
      <c r="C90" s="19"/>
      <c r="D90" s="19"/>
      <c r="E90" s="19"/>
      <c r="F90" s="19"/>
      <c r="G90" s="85"/>
      <c r="H90" s="377"/>
      <c r="I90" s="84"/>
      <c r="J90" s="84"/>
      <c r="K90" s="84"/>
      <c r="L90" s="84"/>
      <c r="M90" s="84"/>
      <c r="N90" s="319"/>
      <c r="O90" s="319"/>
      <c r="P90" s="319"/>
      <c r="Q90" s="319"/>
      <c r="R90" s="319"/>
      <c r="S90" s="319"/>
      <c r="T90" s="319"/>
      <c r="U90" s="319"/>
      <c r="V90" s="319"/>
      <c r="W90" s="319"/>
      <c r="X90" s="319"/>
      <c r="Y90" s="319"/>
      <c r="Z90" s="319"/>
      <c r="AA90" s="319"/>
      <c r="AB90" s="319"/>
      <c r="AC90" s="319"/>
      <c r="AD90" s="319"/>
      <c r="AE90" s="319"/>
      <c r="AF90" s="319"/>
      <c r="AG90" s="319"/>
      <c r="AH90" s="319"/>
      <c r="AI90" s="319"/>
      <c r="AJ90" s="319"/>
      <c r="AK90" s="319"/>
      <c r="AL90" s="319"/>
      <c r="AM90" s="319"/>
      <c r="AN90" s="319"/>
      <c r="AO90" s="319"/>
      <c r="AP90" s="319"/>
      <c r="AQ90" s="319"/>
      <c r="AR90" s="319"/>
      <c r="AS90" s="319"/>
    </row>
    <row r="91" spans="1:45" s="44" customFormat="1" ht="18" customHeight="1">
      <c r="A91" s="316"/>
      <c r="B91" s="19"/>
      <c r="C91" s="19"/>
      <c r="D91" s="19"/>
      <c r="E91" s="19"/>
      <c r="F91" s="19"/>
      <c r="G91" s="85"/>
      <c r="H91" s="377"/>
      <c r="I91" s="84"/>
      <c r="J91" s="84"/>
      <c r="K91" s="84"/>
      <c r="L91" s="84"/>
      <c r="M91" s="84"/>
      <c r="N91" s="320"/>
      <c r="O91" s="320"/>
      <c r="P91" s="320"/>
      <c r="Q91" s="320"/>
      <c r="R91" s="320"/>
      <c r="S91" s="320"/>
      <c r="T91" s="320"/>
      <c r="U91" s="320"/>
      <c r="V91" s="320"/>
      <c r="W91" s="320"/>
      <c r="X91" s="320"/>
      <c r="Y91" s="320"/>
      <c r="Z91" s="320"/>
      <c r="AA91" s="320"/>
      <c r="AB91" s="320"/>
      <c r="AC91" s="320"/>
      <c r="AD91" s="320"/>
      <c r="AE91" s="320"/>
      <c r="AF91" s="320"/>
      <c r="AG91" s="320"/>
      <c r="AH91" s="320"/>
      <c r="AI91" s="320"/>
      <c r="AJ91" s="320"/>
      <c r="AK91" s="320"/>
      <c r="AL91" s="320"/>
      <c r="AM91" s="320"/>
      <c r="AN91" s="320"/>
      <c r="AO91" s="320"/>
      <c r="AP91" s="320"/>
      <c r="AQ91" s="320"/>
      <c r="AR91" s="320"/>
      <c r="AS91" s="320"/>
    </row>
    <row r="92" spans="1:45" s="44" customFormat="1" ht="18" customHeight="1">
      <c r="A92" s="316"/>
      <c r="B92" s="19"/>
      <c r="C92" s="19"/>
      <c r="D92" s="19"/>
      <c r="E92" s="19"/>
      <c r="F92" s="19"/>
      <c r="G92" s="85"/>
      <c r="H92" s="377"/>
      <c r="I92" s="84"/>
      <c r="J92" s="84"/>
      <c r="K92" s="84"/>
      <c r="L92" s="84"/>
      <c r="M92" s="84"/>
      <c r="N92" s="320"/>
      <c r="O92" s="320"/>
      <c r="P92" s="320"/>
      <c r="Q92" s="320"/>
      <c r="R92" s="320"/>
      <c r="S92" s="320"/>
      <c r="T92" s="320"/>
      <c r="U92" s="320"/>
      <c r="V92" s="320"/>
      <c r="W92" s="320"/>
      <c r="X92" s="320"/>
      <c r="Y92" s="320"/>
      <c r="Z92" s="320"/>
      <c r="AA92" s="320"/>
      <c r="AB92" s="320"/>
      <c r="AC92" s="320"/>
      <c r="AD92" s="320"/>
      <c r="AE92" s="320"/>
      <c r="AF92" s="320"/>
      <c r="AG92" s="320"/>
      <c r="AH92" s="320"/>
      <c r="AI92" s="320"/>
      <c r="AJ92" s="320"/>
      <c r="AK92" s="320"/>
      <c r="AL92" s="320"/>
      <c r="AM92" s="320"/>
      <c r="AN92" s="320"/>
      <c r="AO92" s="320"/>
      <c r="AP92" s="320"/>
      <c r="AQ92" s="320"/>
      <c r="AR92" s="320"/>
      <c r="AS92" s="320"/>
    </row>
    <row r="93" spans="1:45" s="44" customFormat="1" ht="18" customHeight="1">
      <c r="A93" s="316"/>
      <c r="B93" s="19"/>
      <c r="C93" s="19"/>
      <c r="D93" s="19"/>
      <c r="E93" s="19"/>
      <c r="F93" s="19"/>
      <c r="G93" s="85"/>
      <c r="H93" s="377"/>
      <c r="I93" s="84"/>
      <c r="J93" s="84"/>
      <c r="K93" s="84"/>
      <c r="L93" s="84"/>
      <c r="M93" s="84"/>
      <c r="N93" s="320"/>
      <c r="O93" s="320"/>
      <c r="P93" s="320"/>
      <c r="Q93" s="320"/>
      <c r="R93" s="320"/>
      <c r="S93" s="320"/>
      <c r="T93" s="320"/>
      <c r="U93" s="320"/>
      <c r="V93" s="320"/>
      <c r="W93" s="320"/>
      <c r="X93" s="320"/>
      <c r="Y93" s="320"/>
      <c r="Z93" s="320"/>
      <c r="AA93" s="320"/>
      <c r="AB93" s="320"/>
      <c r="AC93" s="320"/>
      <c r="AD93" s="320"/>
      <c r="AE93" s="320"/>
      <c r="AF93" s="320"/>
      <c r="AG93" s="320"/>
      <c r="AH93" s="320"/>
      <c r="AI93" s="320"/>
      <c r="AJ93" s="320"/>
      <c r="AK93" s="320"/>
      <c r="AL93" s="320"/>
      <c r="AM93" s="320"/>
      <c r="AN93" s="320"/>
      <c r="AO93" s="320"/>
      <c r="AP93" s="320"/>
      <c r="AQ93" s="320"/>
      <c r="AR93" s="320"/>
      <c r="AS93" s="320"/>
    </row>
    <row r="94" spans="1:45" s="44" customFormat="1" ht="18" customHeight="1">
      <c r="A94" s="316"/>
      <c r="B94" s="19"/>
      <c r="C94" s="19"/>
      <c r="D94" s="19"/>
      <c r="E94" s="19"/>
      <c r="F94" s="19"/>
      <c r="G94" s="85"/>
      <c r="H94" s="377"/>
      <c r="I94" s="84"/>
      <c r="J94" s="84"/>
      <c r="K94" s="84"/>
      <c r="L94" s="84"/>
      <c r="M94" s="84"/>
      <c r="N94" s="320"/>
      <c r="O94" s="320"/>
      <c r="P94" s="320"/>
      <c r="Q94" s="320"/>
      <c r="R94" s="320"/>
      <c r="S94" s="320"/>
      <c r="T94" s="320"/>
      <c r="U94" s="320"/>
      <c r="V94" s="320"/>
      <c r="W94" s="320"/>
      <c r="X94" s="320"/>
      <c r="Y94" s="320"/>
      <c r="Z94" s="320"/>
      <c r="AA94" s="320"/>
      <c r="AB94" s="320"/>
      <c r="AC94" s="320"/>
      <c r="AD94" s="320"/>
      <c r="AE94" s="320"/>
      <c r="AF94" s="320"/>
      <c r="AG94" s="320"/>
      <c r="AH94" s="320"/>
      <c r="AI94" s="320"/>
      <c r="AJ94" s="320"/>
      <c r="AK94" s="320"/>
      <c r="AL94" s="320"/>
      <c r="AM94" s="320"/>
      <c r="AN94" s="320"/>
      <c r="AO94" s="320"/>
      <c r="AP94" s="320"/>
      <c r="AQ94" s="320"/>
      <c r="AR94" s="320"/>
      <c r="AS94" s="320"/>
    </row>
    <row r="95" spans="1:45" s="44" customFormat="1" ht="18" customHeight="1">
      <c r="A95" s="316"/>
      <c r="B95" s="19"/>
      <c r="C95" s="19"/>
      <c r="D95" s="19"/>
      <c r="E95" s="19"/>
      <c r="F95" s="19"/>
      <c r="G95" s="85"/>
      <c r="H95" s="377"/>
      <c r="I95" s="84"/>
      <c r="J95" s="84"/>
      <c r="K95" s="84"/>
      <c r="L95" s="84"/>
      <c r="M95" s="84"/>
      <c r="N95" s="320"/>
      <c r="O95" s="320"/>
      <c r="P95" s="320"/>
      <c r="Q95" s="320"/>
      <c r="R95" s="320"/>
      <c r="S95" s="320"/>
      <c r="T95" s="320"/>
      <c r="U95" s="320"/>
      <c r="V95" s="320"/>
      <c r="W95" s="320"/>
      <c r="X95" s="320"/>
      <c r="Y95" s="320"/>
      <c r="Z95" s="320"/>
      <c r="AA95" s="320"/>
      <c r="AB95" s="320"/>
      <c r="AC95" s="320"/>
      <c r="AD95" s="320"/>
      <c r="AE95" s="320"/>
      <c r="AF95" s="320"/>
      <c r="AG95" s="320"/>
      <c r="AH95" s="320"/>
      <c r="AI95" s="320"/>
      <c r="AJ95" s="320"/>
      <c r="AK95" s="320"/>
      <c r="AL95" s="320"/>
      <c r="AM95" s="320"/>
      <c r="AN95" s="320"/>
      <c r="AO95" s="320"/>
      <c r="AP95" s="320"/>
      <c r="AQ95" s="320"/>
      <c r="AR95" s="320"/>
      <c r="AS95" s="320"/>
    </row>
    <row r="96" spans="1:45" s="44" customFormat="1" ht="18" customHeight="1">
      <c r="A96" s="316"/>
      <c r="B96" s="19"/>
      <c r="C96" s="19"/>
      <c r="D96" s="19"/>
      <c r="E96" s="19"/>
      <c r="F96" s="19"/>
      <c r="G96" s="85"/>
      <c r="H96" s="377"/>
      <c r="I96" s="84"/>
      <c r="J96" s="84"/>
      <c r="K96" s="84"/>
      <c r="L96" s="84"/>
      <c r="M96" s="84"/>
      <c r="N96" s="320"/>
      <c r="O96" s="320"/>
      <c r="P96" s="320"/>
      <c r="Q96" s="320"/>
      <c r="R96" s="320"/>
      <c r="S96" s="320"/>
      <c r="T96" s="320"/>
      <c r="U96" s="320"/>
      <c r="V96" s="320"/>
      <c r="W96" s="320"/>
      <c r="X96" s="320"/>
      <c r="Y96" s="320"/>
      <c r="Z96" s="320"/>
      <c r="AA96" s="320"/>
      <c r="AB96" s="320"/>
      <c r="AC96" s="320"/>
      <c r="AD96" s="320"/>
      <c r="AE96" s="320"/>
      <c r="AF96" s="320"/>
      <c r="AG96" s="320"/>
      <c r="AH96" s="320"/>
      <c r="AI96" s="320"/>
      <c r="AJ96" s="320"/>
      <c r="AK96" s="320"/>
      <c r="AL96" s="320"/>
      <c r="AM96" s="320"/>
      <c r="AN96" s="320"/>
      <c r="AO96" s="320"/>
      <c r="AP96" s="320"/>
      <c r="AQ96" s="320"/>
      <c r="AR96" s="320"/>
      <c r="AS96" s="320"/>
    </row>
    <row r="97" spans="1:47" s="44" customFormat="1" ht="18" customHeight="1">
      <c r="A97" s="316"/>
      <c r="B97" s="19"/>
      <c r="C97" s="19"/>
      <c r="D97" s="19"/>
      <c r="E97" s="19"/>
      <c r="F97" s="19"/>
      <c r="G97" s="85"/>
      <c r="H97" s="377"/>
      <c r="I97" s="84"/>
      <c r="J97" s="84"/>
      <c r="K97" s="84"/>
      <c r="L97" s="84"/>
      <c r="M97" s="84"/>
      <c r="N97" s="320"/>
      <c r="O97" s="320"/>
      <c r="P97" s="320"/>
      <c r="Q97" s="320"/>
      <c r="R97" s="320"/>
      <c r="S97" s="320"/>
      <c r="T97" s="320"/>
      <c r="U97" s="320"/>
      <c r="V97" s="320"/>
      <c r="W97" s="320"/>
      <c r="X97" s="320"/>
      <c r="Y97" s="320"/>
      <c r="Z97" s="320"/>
      <c r="AA97" s="320"/>
      <c r="AB97" s="320"/>
      <c r="AC97" s="320"/>
      <c r="AD97" s="320"/>
      <c r="AE97" s="320"/>
      <c r="AF97" s="320"/>
      <c r="AG97" s="320"/>
      <c r="AH97" s="320"/>
      <c r="AI97" s="320"/>
      <c r="AJ97" s="320"/>
      <c r="AK97" s="320"/>
      <c r="AL97" s="320"/>
      <c r="AM97" s="320"/>
      <c r="AN97" s="320"/>
      <c r="AO97" s="320"/>
      <c r="AP97" s="320"/>
      <c r="AQ97" s="320"/>
      <c r="AR97" s="320"/>
      <c r="AS97" s="320"/>
    </row>
    <row r="98" spans="1:47" ht="18" customHeight="1">
      <c r="A98" s="309"/>
      <c r="B98" s="19"/>
      <c r="C98" s="19"/>
      <c r="D98" s="19"/>
      <c r="E98" s="19"/>
      <c r="F98" s="19"/>
      <c r="G98" s="85"/>
      <c r="H98" s="377"/>
      <c r="I98" s="84"/>
      <c r="J98" s="84"/>
      <c r="K98" s="84"/>
      <c r="L98" s="84"/>
      <c r="M98" s="84"/>
      <c r="N98" s="205"/>
      <c r="O98" s="205"/>
      <c r="P98" s="205"/>
      <c r="Q98" s="205"/>
      <c r="R98" s="205"/>
      <c r="S98" s="205"/>
      <c r="T98" s="205"/>
      <c r="U98" s="205"/>
      <c r="V98" s="205"/>
      <c r="W98" s="205"/>
      <c r="X98" s="205"/>
      <c r="Y98" s="205"/>
      <c r="Z98" s="205"/>
      <c r="AA98" s="205"/>
      <c r="AB98" s="205"/>
      <c r="AC98" s="205"/>
      <c r="AD98" s="205"/>
      <c r="AE98" s="205"/>
      <c r="AF98" s="205"/>
      <c r="AG98" s="205"/>
      <c r="AH98" s="205"/>
      <c r="AI98" s="205"/>
      <c r="AJ98" s="205"/>
      <c r="AK98" s="205"/>
      <c r="AL98" s="205"/>
      <c r="AM98" s="205"/>
      <c r="AN98" s="205"/>
      <c r="AO98" s="205"/>
      <c r="AP98" s="205"/>
      <c r="AQ98" s="205"/>
      <c r="AR98" s="205"/>
      <c r="AS98" s="205"/>
    </row>
    <row r="99" spans="1:47" ht="18" customHeight="1">
      <c r="B99" s="19"/>
      <c r="C99" s="19"/>
      <c r="D99" s="19"/>
      <c r="E99" s="19"/>
      <c r="F99" s="19"/>
      <c r="G99" s="85"/>
      <c r="H99" s="377"/>
      <c r="I99" s="84"/>
      <c r="J99" s="84"/>
      <c r="K99" s="84"/>
      <c r="L99" s="84"/>
      <c r="M99" s="84"/>
      <c r="N99" s="25"/>
      <c r="O99" s="205"/>
      <c r="P99" s="205"/>
      <c r="Q99" s="205"/>
      <c r="R99" s="205"/>
      <c r="S99" s="205"/>
      <c r="T99" s="205"/>
      <c r="U99" s="205"/>
      <c r="V99" s="205"/>
      <c r="W99" s="205"/>
      <c r="X99" s="205"/>
      <c r="Y99" s="205"/>
      <c r="Z99" s="205"/>
      <c r="AA99" s="205"/>
      <c r="AB99" s="205"/>
      <c r="AC99" s="205"/>
      <c r="AD99" s="205"/>
      <c r="AE99" s="205"/>
      <c r="AF99" s="205"/>
      <c r="AG99" s="205"/>
      <c r="AH99" s="205"/>
      <c r="AI99" s="205"/>
      <c r="AJ99" s="205"/>
      <c r="AK99" s="205"/>
      <c r="AL99" s="205"/>
      <c r="AM99" s="205"/>
      <c r="AN99" s="205"/>
      <c r="AO99" s="205"/>
      <c r="AP99" s="205"/>
      <c r="AQ99" s="205"/>
      <c r="AR99" s="205"/>
      <c r="AS99" s="205"/>
      <c r="AT99" s="205"/>
      <c r="AU99" s="205"/>
    </row>
    <row r="100" spans="1:47" ht="18" customHeight="1">
      <c r="A100" s="21"/>
      <c r="B100" s="19"/>
      <c r="C100" s="19"/>
      <c r="D100" s="19"/>
      <c r="E100" s="19"/>
      <c r="F100" s="19"/>
      <c r="G100" s="85"/>
      <c r="H100" s="377"/>
      <c r="I100" s="84"/>
      <c r="J100" s="84"/>
      <c r="K100" s="84"/>
      <c r="L100" s="84"/>
      <c r="M100" s="84"/>
      <c r="N100" s="25"/>
      <c r="O100" s="205"/>
      <c r="P100" s="205"/>
      <c r="Q100" s="205"/>
      <c r="R100" s="205"/>
      <c r="S100" s="205"/>
      <c r="T100" s="205"/>
      <c r="U100" s="205"/>
      <c r="V100" s="205"/>
      <c r="W100" s="205"/>
      <c r="X100" s="205"/>
      <c r="Y100" s="205"/>
      <c r="Z100" s="205"/>
      <c r="AA100" s="205"/>
      <c r="AB100" s="205"/>
      <c r="AC100" s="205"/>
      <c r="AD100" s="205"/>
      <c r="AE100" s="205"/>
      <c r="AF100" s="205"/>
      <c r="AG100" s="205"/>
      <c r="AH100" s="205"/>
      <c r="AI100" s="205"/>
      <c r="AJ100" s="205"/>
      <c r="AK100" s="205"/>
      <c r="AL100" s="205"/>
      <c r="AM100" s="205"/>
      <c r="AN100" s="205"/>
      <c r="AO100" s="205"/>
      <c r="AP100" s="205"/>
      <c r="AQ100" s="205"/>
      <c r="AR100" s="205"/>
      <c r="AS100" s="205"/>
      <c r="AT100" s="205"/>
      <c r="AU100" s="205"/>
    </row>
    <row r="101" spans="1:47" ht="18" customHeight="1">
      <c r="A101" s="21"/>
      <c r="B101" s="19"/>
      <c r="C101" s="19"/>
      <c r="D101" s="19"/>
      <c r="E101" s="19"/>
      <c r="F101" s="19"/>
      <c r="G101" s="85"/>
      <c r="H101" s="377"/>
      <c r="I101" s="84"/>
      <c r="J101" s="84"/>
      <c r="K101" s="84"/>
      <c r="L101" s="84"/>
      <c r="M101" s="84"/>
      <c r="N101" s="25"/>
      <c r="O101" s="205"/>
      <c r="P101" s="205"/>
      <c r="Q101" s="205"/>
      <c r="R101" s="205"/>
      <c r="S101" s="205"/>
      <c r="T101" s="205"/>
      <c r="U101" s="205"/>
      <c r="V101" s="205"/>
      <c r="W101" s="205"/>
      <c r="X101" s="205"/>
      <c r="Y101" s="205"/>
      <c r="Z101" s="205"/>
      <c r="AA101" s="205"/>
      <c r="AB101" s="205"/>
      <c r="AC101" s="205"/>
      <c r="AD101" s="205"/>
      <c r="AE101" s="205"/>
      <c r="AF101" s="205"/>
      <c r="AG101" s="205"/>
      <c r="AH101" s="205"/>
      <c r="AI101" s="205"/>
      <c r="AJ101" s="205"/>
      <c r="AK101" s="205"/>
      <c r="AL101" s="205"/>
      <c r="AM101" s="205"/>
      <c r="AN101" s="205"/>
      <c r="AO101" s="205"/>
      <c r="AP101" s="205"/>
      <c r="AQ101" s="205"/>
      <c r="AR101" s="205"/>
      <c r="AS101" s="205"/>
      <c r="AT101" s="205"/>
      <c r="AU101" s="205"/>
    </row>
    <row r="102" spans="1:47" ht="18.75" customHeight="1">
      <c r="A102" s="21"/>
      <c r="B102" s="19"/>
      <c r="C102" s="19"/>
      <c r="D102" s="19"/>
      <c r="E102" s="19"/>
      <c r="F102" s="19"/>
      <c r="G102" s="85"/>
      <c r="H102" s="377"/>
      <c r="I102" s="84"/>
      <c r="J102" s="84"/>
      <c r="K102" s="84"/>
      <c r="L102" s="84"/>
      <c r="M102" s="84"/>
      <c r="N102" s="25"/>
      <c r="O102" s="205"/>
      <c r="P102" s="205"/>
      <c r="Q102" s="205"/>
      <c r="R102" s="205"/>
      <c r="S102" s="205"/>
      <c r="T102" s="205"/>
      <c r="U102" s="205"/>
      <c r="V102" s="205"/>
      <c r="W102" s="205"/>
      <c r="X102" s="205"/>
      <c r="Y102" s="205"/>
      <c r="Z102" s="205"/>
      <c r="AA102" s="205"/>
      <c r="AB102" s="205"/>
      <c r="AC102" s="205"/>
      <c r="AD102" s="205"/>
      <c r="AE102" s="205"/>
      <c r="AF102" s="205"/>
      <c r="AG102" s="205"/>
      <c r="AH102" s="205"/>
      <c r="AI102" s="205"/>
      <c r="AJ102" s="205"/>
      <c r="AK102" s="205"/>
      <c r="AL102" s="205"/>
      <c r="AM102" s="205"/>
      <c r="AN102" s="205"/>
      <c r="AO102" s="205"/>
      <c r="AP102" s="205"/>
      <c r="AQ102" s="205"/>
      <c r="AR102" s="205"/>
      <c r="AS102" s="205"/>
      <c r="AT102" s="205"/>
      <c r="AU102" s="205"/>
    </row>
    <row r="103" spans="1:47" ht="18.75" customHeight="1">
      <c r="A103" s="21"/>
      <c r="B103" s="19"/>
      <c r="C103" s="19"/>
      <c r="D103" s="19"/>
      <c r="E103" s="19"/>
      <c r="F103" s="19"/>
      <c r="G103" s="85"/>
      <c r="H103" s="377"/>
      <c r="I103" s="84"/>
      <c r="J103" s="84"/>
      <c r="K103" s="84"/>
      <c r="L103" s="84"/>
      <c r="M103" s="84"/>
      <c r="N103" s="25"/>
      <c r="O103" s="205"/>
      <c r="P103" s="205"/>
      <c r="Q103" s="205"/>
      <c r="R103" s="205"/>
      <c r="S103" s="205"/>
      <c r="T103" s="205"/>
      <c r="U103" s="205"/>
      <c r="V103" s="205"/>
      <c r="W103" s="205"/>
      <c r="X103" s="205"/>
      <c r="Y103" s="205"/>
      <c r="Z103" s="205"/>
      <c r="AA103" s="205"/>
      <c r="AB103" s="205"/>
      <c r="AC103" s="205"/>
      <c r="AD103" s="205"/>
      <c r="AE103" s="205"/>
      <c r="AF103" s="205"/>
      <c r="AG103" s="205"/>
      <c r="AH103" s="205"/>
      <c r="AI103" s="205"/>
      <c r="AJ103" s="205"/>
      <c r="AK103" s="205"/>
      <c r="AL103" s="205"/>
      <c r="AM103" s="205"/>
      <c r="AN103" s="205"/>
      <c r="AO103" s="205"/>
      <c r="AP103" s="205"/>
      <c r="AQ103" s="205"/>
      <c r="AR103" s="205"/>
      <c r="AS103" s="205"/>
      <c r="AT103" s="205"/>
      <c r="AU103" s="205"/>
    </row>
    <row r="104" spans="1:47" ht="18.75" customHeight="1">
      <c r="A104" s="21"/>
      <c r="B104" s="19"/>
      <c r="C104" s="19"/>
      <c r="D104" s="19"/>
      <c r="E104" s="19"/>
      <c r="F104" s="19"/>
      <c r="G104" s="85"/>
      <c r="H104" s="377"/>
      <c r="I104" s="84"/>
      <c r="J104" s="84"/>
      <c r="K104" s="84"/>
      <c r="L104" s="84"/>
      <c r="M104" s="84"/>
      <c r="N104" s="25"/>
      <c r="O104" s="205"/>
      <c r="P104" s="205"/>
      <c r="Q104" s="205"/>
      <c r="R104" s="205"/>
      <c r="S104" s="205"/>
      <c r="T104" s="205"/>
      <c r="U104" s="205"/>
      <c r="V104" s="205"/>
      <c r="W104" s="205"/>
      <c r="X104" s="205"/>
      <c r="Y104" s="205"/>
      <c r="Z104" s="205"/>
      <c r="AA104" s="205"/>
      <c r="AB104" s="205"/>
      <c r="AC104" s="205"/>
      <c r="AD104" s="205"/>
      <c r="AE104" s="205"/>
      <c r="AF104" s="205"/>
      <c r="AG104" s="205"/>
      <c r="AH104" s="205"/>
      <c r="AI104" s="205"/>
      <c r="AJ104" s="205"/>
      <c r="AK104" s="205"/>
      <c r="AL104" s="205"/>
      <c r="AM104" s="205"/>
      <c r="AN104" s="205"/>
      <c r="AO104" s="205"/>
      <c r="AP104" s="205"/>
      <c r="AQ104" s="205"/>
      <c r="AR104" s="205"/>
      <c r="AS104" s="205"/>
      <c r="AT104" s="205"/>
      <c r="AU104" s="205"/>
    </row>
    <row r="105" spans="1:47" ht="18.75" customHeight="1">
      <c r="A105" s="21"/>
      <c r="B105" s="19"/>
      <c r="C105" s="19"/>
      <c r="D105" s="19"/>
      <c r="E105" s="19"/>
      <c r="F105" s="19"/>
      <c r="G105" s="85"/>
      <c r="H105" s="377"/>
      <c r="I105" s="84"/>
      <c r="J105" s="84"/>
      <c r="K105" s="84"/>
      <c r="L105" s="84"/>
      <c r="M105" s="84"/>
      <c r="N105" s="25"/>
      <c r="O105" s="205"/>
      <c r="P105" s="205"/>
      <c r="Q105" s="205"/>
      <c r="R105" s="205"/>
      <c r="S105" s="205"/>
      <c r="T105" s="205"/>
      <c r="U105" s="205"/>
      <c r="V105" s="205"/>
      <c r="W105" s="205"/>
      <c r="X105" s="205"/>
      <c r="Y105" s="205"/>
      <c r="Z105" s="205"/>
      <c r="AA105" s="205"/>
      <c r="AB105" s="205"/>
      <c r="AC105" s="205"/>
      <c r="AD105" s="205"/>
      <c r="AE105" s="205"/>
      <c r="AF105" s="205"/>
      <c r="AG105" s="205"/>
      <c r="AH105" s="205"/>
      <c r="AI105" s="205"/>
      <c r="AJ105" s="205"/>
      <c r="AK105" s="205"/>
      <c r="AL105" s="205"/>
      <c r="AM105" s="205"/>
      <c r="AN105" s="205"/>
      <c r="AO105" s="205"/>
      <c r="AP105" s="205"/>
      <c r="AQ105" s="205"/>
      <c r="AR105" s="205"/>
      <c r="AS105" s="205"/>
      <c r="AT105" s="205"/>
      <c r="AU105" s="205"/>
    </row>
    <row r="106" spans="1:47" ht="18.75" customHeight="1">
      <c r="A106" s="21"/>
      <c r="B106" s="19"/>
      <c r="C106" s="19"/>
      <c r="D106" s="19"/>
      <c r="E106" s="19"/>
      <c r="F106" s="19"/>
      <c r="G106" s="85"/>
      <c r="H106" s="377"/>
      <c r="I106" s="84"/>
      <c r="J106" s="84"/>
      <c r="K106" s="84"/>
      <c r="L106" s="84"/>
      <c r="M106" s="84"/>
      <c r="N106" s="25"/>
      <c r="O106" s="205"/>
      <c r="P106" s="205"/>
      <c r="Q106" s="205"/>
      <c r="R106" s="205"/>
      <c r="S106" s="205"/>
      <c r="T106" s="205"/>
      <c r="U106" s="205"/>
      <c r="V106" s="205"/>
      <c r="W106" s="205"/>
      <c r="X106" s="205"/>
      <c r="Y106" s="205"/>
      <c r="Z106" s="205"/>
      <c r="AA106" s="205"/>
      <c r="AB106" s="205"/>
      <c r="AC106" s="205"/>
      <c r="AD106" s="205"/>
      <c r="AE106" s="205"/>
      <c r="AF106" s="205"/>
      <c r="AG106" s="205"/>
      <c r="AH106" s="205"/>
      <c r="AI106" s="205"/>
      <c r="AJ106" s="205"/>
      <c r="AK106" s="205"/>
      <c r="AL106" s="205"/>
      <c r="AM106" s="205"/>
      <c r="AN106" s="205"/>
      <c r="AO106" s="205"/>
      <c r="AP106" s="205"/>
      <c r="AQ106" s="205"/>
      <c r="AR106" s="205"/>
      <c r="AS106" s="205"/>
      <c r="AT106" s="205"/>
      <c r="AU106" s="205"/>
    </row>
    <row r="107" spans="1:47" ht="18.75" customHeight="1">
      <c r="A107" s="21"/>
      <c r="B107" s="19"/>
      <c r="C107" s="19"/>
      <c r="D107" s="19"/>
      <c r="E107" s="19"/>
      <c r="F107" s="19"/>
      <c r="G107" s="85"/>
      <c r="H107" s="377"/>
      <c r="I107" s="84"/>
      <c r="J107" s="84"/>
      <c r="K107" s="84"/>
      <c r="L107" s="84"/>
      <c r="M107" s="84"/>
      <c r="N107" s="25"/>
      <c r="O107" s="205"/>
      <c r="P107" s="205"/>
      <c r="Q107" s="205"/>
      <c r="R107" s="205"/>
      <c r="S107" s="205"/>
      <c r="T107" s="205"/>
      <c r="U107" s="205"/>
      <c r="V107" s="205"/>
      <c r="W107" s="205"/>
      <c r="X107" s="205"/>
      <c r="Y107" s="205"/>
      <c r="Z107" s="205"/>
      <c r="AA107" s="205"/>
      <c r="AB107" s="205"/>
      <c r="AC107" s="205"/>
      <c r="AD107" s="205"/>
      <c r="AE107" s="205"/>
      <c r="AF107" s="205"/>
      <c r="AG107" s="205"/>
      <c r="AH107" s="205"/>
      <c r="AI107" s="205"/>
      <c r="AJ107" s="205"/>
      <c r="AK107" s="205"/>
      <c r="AL107" s="205"/>
      <c r="AM107" s="205"/>
      <c r="AN107" s="205"/>
      <c r="AO107" s="205"/>
      <c r="AP107" s="205"/>
      <c r="AQ107" s="205"/>
      <c r="AR107" s="205"/>
      <c r="AS107" s="205"/>
      <c r="AT107" s="205"/>
      <c r="AU107" s="205"/>
    </row>
    <row r="108" spans="1:47" ht="18.75" customHeight="1">
      <c r="A108" s="21"/>
      <c r="B108" s="19"/>
      <c r="C108" s="19"/>
      <c r="D108" s="19"/>
      <c r="E108" s="19"/>
      <c r="F108" s="19"/>
      <c r="G108" s="85"/>
      <c r="H108" s="377"/>
      <c r="I108" s="84"/>
      <c r="J108" s="84"/>
      <c r="K108" s="84"/>
      <c r="L108" s="84"/>
      <c r="M108" s="84"/>
      <c r="N108" s="25"/>
      <c r="O108" s="205"/>
      <c r="P108" s="205"/>
      <c r="Q108" s="205"/>
      <c r="R108" s="205"/>
      <c r="S108" s="205"/>
      <c r="T108" s="205"/>
      <c r="U108" s="205"/>
      <c r="V108" s="205"/>
      <c r="W108" s="205"/>
      <c r="X108" s="205"/>
      <c r="Y108" s="205"/>
      <c r="Z108" s="205"/>
      <c r="AA108" s="205"/>
      <c r="AB108" s="205"/>
      <c r="AC108" s="205"/>
      <c r="AD108" s="205"/>
      <c r="AE108" s="205"/>
      <c r="AF108" s="205"/>
      <c r="AG108" s="205"/>
      <c r="AH108" s="205"/>
      <c r="AI108" s="205"/>
      <c r="AJ108" s="205"/>
      <c r="AK108" s="205"/>
      <c r="AL108" s="205"/>
      <c r="AM108" s="205"/>
      <c r="AN108" s="205"/>
      <c r="AO108" s="205"/>
      <c r="AP108" s="205"/>
      <c r="AQ108" s="205"/>
      <c r="AR108" s="205"/>
      <c r="AS108" s="205"/>
      <c r="AT108" s="205"/>
      <c r="AU108" s="205"/>
    </row>
    <row r="109" spans="1:47" ht="18.75" customHeight="1">
      <c r="A109" s="21"/>
      <c r="B109" s="19"/>
      <c r="C109" s="19"/>
      <c r="D109" s="19"/>
      <c r="E109" s="19"/>
      <c r="F109" s="19"/>
      <c r="G109" s="85"/>
      <c r="H109" s="377"/>
      <c r="I109" s="84"/>
      <c r="J109" s="84"/>
      <c r="K109" s="84"/>
      <c r="L109" s="84"/>
      <c r="M109" s="84"/>
      <c r="N109" s="25"/>
      <c r="O109" s="205"/>
      <c r="P109" s="205"/>
      <c r="Q109" s="205"/>
      <c r="R109" s="205"/>
      <c r="S109" s="205"/>
      <c r="T109" s="205"/>
      <c r="U109" s="205"/>
      <c r="V109" s="205"/>
      <c r="W109" s="205"/>
      <c r="X109" s="205"/>
      <c r="Y109" s="205"/>
      <c r="Z109" s="205"/>
      <c r="AA109" s="205"/>
      <c r="AB109" s="205"/>
      <c r="AC109" s="205"/>
      <c r="AD109" s="205"/>
      <c r="AE109" s="205"/>
      <c r="AF109" s="205"/>
      <c r="AG109" s="205"/>
      <c r="AH109" s="205"/>
      <c r="AI109" s="205"/>
      <c r="AJ109" s="205"/>
      <c r="AK109" s="205"/>
      <c r="AL109" s="205"/>
      <c r="AM109" s="205"/>
      <c r="AN109" s="205"/>
      <c r="AO109" s="205"/>
      <c r="AP109" s="205"/>
      <c r="AQ109" s="205"/>
      <c r="AR109" s="205"/>
      <c r="AS109" s="205"/>
      <c r="AT109" s="205"/>
      <c r="AU109" s="205"/>
    </row>
    <row r="110" spans="1:47" ht="18.75" customHeight="1">
      <c r="A110" s="21"/>
      <c r="B110" s="19"/>
      <c r="C110" s="19"/>
      <c r="D110" s="19"/>
      <c r="E110" s="19"/>
      <c r="F110" s="19"/>
      <c r="G110" s="85"/>
      <c r="H110" s="377"/>
      <c r="I110" s="84"/>
      <c r="J110" s="84"/>
      <c r="K110" s="84"/>
      <c r="L110" s="84"/>
      <c r="M110" s="84"/>
      <c r="N110" s="25"/>
      <c r="O110" s="205"/>
      <c r="P110" s="205"/>
      <c r="Q110" s="205"/>
      <c r="R110" s="205"/>
      <c r="S110" s="205"/>
      <c r="T110" s="205"/>
      <c r="U110" s="205"/>
      <c r="V110" s="205"/>
      <c r="W110" s="205"/>
      <c r="X110" s="205"/>
      <c r="Y110" s="205"/>
      <c r="Z110" s="205"/>
      <c r="AA110" s="205"/>
      <c r="AB110" s="205"/>
      <c r="AC110" s="205"/>
      <c r="AD110" s="205"/>
      <c r="AE110" s="205"/>
      <c r="AF110" s="205"/>
      <c r="AG110" s="205"/>
      <c r="AH110" s="205"/>
      <c r="AI110" s="205"/>
      <c r="AJ110" s="205"/>
      <c r="AK110" s="205"/>
      <c r="AL110" s="205"/>
      <c r="AM110" s="205"/>
      <c r="AN110" s="205"/>
      <c r="AO110" s="205"/>
      <c r="AP110" s="205"/>
      <c r="AQ110" s="205"/>
      <c r="AR110" s="205"/>
      <c r="AS110" s="205"/>
      <c r="AT110" s="205"/>
      <c r="AU110" s="205"/>
    </row>
    <row r="111" spans="1:47" ht="18.75" customHeight="1">
      <c r="A111" s="21"/>
      <c r="B111" s="19"/>
      <c r="C111" s="19"/>
      <c r="D111" s="19"/>
      <c r="E111" s="19"/>
      <c r="F111" s="19"/>
      <c r="G111" s="85"/>
      <c r="H111" s="377"/>
      <c r="I111" s="84"/>
      <c r="J111" s="84"/>
      <c r="K111" s="84"/>
      <c r="L111" s="84"/>
      <c r="M111" s="84"/>
      <c r="N111" s="25"/>
      <c r="O111" s="205"/>
      <c r="P111" s="205"/>
      <c r="Q111" s="205"/>
      <c r="R111" s="205"/>
      <c r="S111" s="205"/>
      <c r="T111" s="205"/>
      <c r="U111" s="205"/>
      <c r="V111" s="205"/>
      <c r="W111" s="205"/>
      <c r="X111" s="205"/>
      <c r="Y111" s="205"/>
      <c r="Z111" s="205"/>
      <c r="AA111" s="205"/>
      <c r="AB111" s="205"/>
      <c r="AC111" s="205"/>
      <c r="AD111" s="205"/>
      <c r="AE111" s="205"/>
      <c r="AF111" s="205"/>
      <c r="AG111" s="205"/>
      <c r="AH111" s="205"/>
      <c r="AI111" s="205"/>
      <c r="AJ111" s="205"/>
      <c r="AK111" s="205"/>
      <c r="AL111" s="205"/>
      <c r="AM111" s="205"/>
      <c r="AN111" s="205"/>
      <c r="AO111" s="205"/>
      <c r="AP111" s="205"/>
      <c r="AQ111" s="205"/>
      <c r="AR111" s="205"/>
      <c r="AS111" s="205"/>
      <c r="AT111" s="205"/>
      <c r="AU111" s="205"/>
    </row>
    <row r="112" spans="1:47" ht="18.75" customHeight="1">
      <c r="A112" s="21"/>
      <c r="B112" s="19"/>
      <c r="C112" s="19"/>
      <c r="D112" s="19"/>
      <c r="E112" s="19"/>
      <c r="F112" s="19"/>
      <c r="G112" s="85"/>
      <c r="H112" s="377"/>
      <c r="I112" s="84"/>
      <c r="J112" s="84"/>
      <c r="K112" s="84"/>
      <c r="L112" s="84"/>
      <c r="M112" s="84"/>
      <c r="N112" s="25"/>
      <c r="O112" s="205"/>
      <c r="P112" s="205"/>
      <c r="Q112" s="205"/>
      <c r="R112" s="205"/>
      <c r="S112" s="205"/>
      <c r="T112" s="205"/>
      <c r="U112" s="205"/>
      <c r="V112" s="205"/>
      <c r="W112" s="205"/>
      <c r="X112" s="205"/>
      <c r="Y112" s="205"/>
      <c r="Z112" s="205"/>
      <c r="AA112" s="205"/>
      <c r="AB112" s="205"/>
      <c r="AC112" s="205"/>
      <c r="AD112" s="205"/>
      <c r="AE112" s="205"/>
      <c r="AF112" s="205"/>
      <c r="AG112" s="205"/>
      <c r="AH112" s="205"/>
      <c r="AI112" s="205"/>
      <c r="AJ112" s="205"/>
      <c r="AK112" s="205"/>
      <c r="AL112" s="205"/>
      <c r="AM112" s="205"/>
      <c r="AN112" s="205"/>
      <c r="AO112" s="205"/>
      <c r="AP112" s="205"/>
      <c r="AQ112" s="205"/>
      <c r="AR112" s="205"/>
      <c r="AS112" s="205"/>
      <c r="AT112" s="205"/>
      <c r="AU112" s="205"/>
    </row>
    <row r="113" spans="1:47" ht="18.75" customHeight="1">
      <c r="A113" s="21"/>
      <c r="B113" s="19"/>
      <c r="C113" s="19"/>
      <c r="D113" s="19"/>
      <c r="E113" s="19"/>
      <c r="F113" s="19"/>
      <c r="G113" s="85"/>
      <c r="H113" s="377"/>
      <c r="I113" s="84"/>
      <c r="J113" s="84"/>
      <c r="K113" s="84"/>
      <c r="L113" s="84"/>
      <c r="M113" s="84"/>
      <c r="N113" s="25"/>
      <c r="O113" s="205"/>
      <c r="P113" s="205"/>
      <c r="Q113" s="205"/>
      <c r="R113" s="205"/>
      <c r="S113" s="205"/>
      <c r="T113" s="205"/>
      <c r="U113" s="205"/>
      <c r="V113" s="205"/>
      <c r="W113" s="205"/>
      <c r="X113" s="205"/>
      <c r="Y113" s="205"/>
      <c r="Z113" s="205"/>
      <c r="AA113" s="205"/>
      <c r="AB113" s="205"/>
      <c r="AC113" s="205"/>
      <c r="AD113" s="205"/>
      <c r="AE113" s="205"/>
      <c r="AF113" s="205"/>
      <c r="AG113" s="205"/>
      <c r="AH113" s="205"/>
      <c r="AI113" s="205"/>
      <c r="AJ113" s="205"/>
      <c r="AK113" s="205"/>
      <c r="AL113" s="205"/>
      <c r="AM113" s="205"/>
      <c r="AN113" s="205"/>
      <c r="AO113" s="205"/>
      <c r="AP113" s="205"/>
      <c r="AQ113" s="205"/>
      <c r="AR113" s="205"/>
      <c r="AS113" s="205"/>
      <c r="AT113" s="205"/>
      <c r="AU113" s="205"/>
    </row>
    <row r="114" spans="1:47" ht="18.75" customHeight="1">
      <c r="A114" s="21"/>
      <c r="B114" s="19"/>
      <c r="C114" s="19"/>
      <c r="D114" s="19"/>
      <c r="E114" s="19"/>
      <c r="F114" s="19"/>
      <c r="G114" s="85"/>
      <c r="H114" s="377"/>
      <c r="I114" s="84"/>
      <c r="J114" s="84"/>
      <c r="K114" s="84"/>
      <c r="L114" s="84"/>
      <c r="M114" s="84"/>
      <c r="N114" s="25"/>
      <c r="O114" s="205"/>
      <c r="P114" s="205"/>
      <c r="Q114" s="205"/>
      <c r="R114" s="205"/>
      <c r="S114" s="205"/>
      <c r="T114" s="205"/>
      <c r="U114" s="205"/>
      <c r="V114" s="205"/>
      <c r="W114" s="205"/>
      <c r="X114" s="205"/>
      <c r="Y114" s="205"/>
      <c r="Z114" s="205"/>
      <c r="AA114" s="205"/>
      <c r="AB114" s="205"/>
      <c r="AC114" s="205"/>
      <c r="AD114" s="205"/>
      <c r="AE114" s="205"/>
      <c r="AF114" s="205"/>
      <c r="AG114" s="205"/>
      <c r="AH114" s="205"/>
      <c r="AI114" s="205"/>
      <c r="AJ114" s="205"/>
      <c r="AK114" s="205"/>
      <c r="AL114" s="205"/>
      <c r="AM114" s="205"/>
      <c r="AN114" s="205"/>
      <c r="AO114" s="205"/>
      <c r="AP114" s="205"/>
      <c r="AQ114" s="205"/>
      <c r="AR114" s="205"/>
      <c r="AS114" s="205"/>
      <c r="AT114" s="205"/>
      <c r="AU114" s="205"/>
    </row>
    <row r="115" spans="1:47" ht="18.75" customHeight="1">
      <c r="A115" s="21"/>
      <c r="B115" s="19"/>
      <c r="C115" s="19"/>
      <c r="D115" s="19"/>
      <c r="E115" s="19"/>
      <c r="F115" s="19"/>
      <c r="G115" s="85"/>
      <c r="H115" s="377"/>
      <c r="I115" s="84"/>
      <c r="J115" s="84"/>
      <c r="K115" s="84"/>
      <c r="L115" s="84"/>
      <c r="M115" s="84"/>
      <c r="N115" s="25"/>
      <c r="O115" s="205"/>
      <c r="P115" s="205"/>
      <c r="Q115" s="205"/>
      <c r="R115" s="205"/>
      <c r="S115" s="205"/>
      <c r="T115" s="205"/>
      <c r="U115" s="205"/>
      <c r="V115" s="205"/>
      <c r="W115" s="205"/>
      <c r="X115" s="205"/>
      <c r="Y115" s="205"/>
      <c r="Z115" s="205"/>
      <c r="AA115" s="205"/>
      <c r="AB115" s="205"/>
      <c r="AC115" s="205"/>
      <c r="AD115" s="205"/>
      <c r="AE115" s="205"/>
      <c r="AF115" s="205"/>
      <c r="AG115" s="205"/>
      <c r="AH115" s="205"/>
      <c r="AI115" s="205"/>
      <c r="AJ115" s="205"/>
      <c r="AK115" s="205"/>
      <c r="AL115" s="205"/>
      <c r="AM115" s="205"/>
      <c r="AN115" s="205"/>
      <c r="AO115" s="205"/>
      <c r="AP115" s="205"/>
      <c r="AQ115" s="205"/>
      <c r="AR115" s="205"/>
      <c r="AS115" s="205"/>
      <c r="AT115" s="205"/>
      <c r="AU115" s="205"/>
    </row>
    <row r="116" spans="1:47" ht="18.75" customHeight="1">
      <c r="A116" s="21"/>
      <c r="B116" s="19"/>
      <c r="C116" s="19"/>
      <c r="D116" s="19"/>
      <c r="E116" s="19"/>
      <c r="F116" s="19"/>
      <c r="G116" s="85"/>
      <c r="H116" s="377"/>
      <c r="I116" s="84"/>
      <c r="J116" s="84"/>
      <c r="K116" s="84"/>
      <c r="L116" s="84"/>
      <c r="M116" s="84"/>
      <c r="N116" s="25"/>
      <c r="O116" s="205"/>
      <c r="P116" s="205"/>
      <c r="Q116" s="205"/>
      <c r="R116" s="205"/>
      <c r="S116" s="205"/>
      <c r="T116" s="205"/>
      <c r="U116" s="205"/>
      <c r="V116" s="205"/>
      <c r="W116" s="205"/>
      <c r="X116" s="205"/>
      <c r="Y116" s="205"/>
      <c r="Z116" s="205"/>
      <c r="AA116" s="205"/>
      <c r="AB116" s="205"/>
      <c r="AC116" s="205"/>
      <c r="AD116" s="205"/>
      <c r="AE116" s="205"/>
      <c r="AF116" s="205"/>
      <c r="AG116" s="205"/>
      <c r="AH116" s="205"/>
      <c r="AI116" s="205"/>
      <c r="AJ116" s="205"/>
      <c r="AK116" s="205"/>
      <c r="AL116" s="205"/>
      <c r="AM116" s="205"/>
      <c r="AN116" s="205"/>
      <c r="AO116" s="205"/>
      <c r="AP116" s="205"/>
      <c r="AQ116" s="205"/>
      <c r="AR116" s="205"/>
      <c r="AS116" s="205"/>
      <c r="AT116" s="205"/>
      <c r="AU116" s="205"/>
    </row>
    <row r="117" spans="1:47" ht="18.75" customHeight="1">
      <c r="A117" s="21"/>
      <c r="B117" s="19"/>
      <c r="C117" s="19"/>
      <c r="D117" s="19"/>
      <c r="E117" s="19"/>
      <c r="F117" s="19"/>
      <c r="G117" s="85"/>
      <c r="H117" s="377"/>
      <c r="I117" s="84"/>
      <c r="J117" s="84"/>
      <c r="K117" s="84"/>
      <c r="L117" s="84"/>
      <c r="M117" s="84"/>
      <c r="N117" s="25"/>
      <c r="O117" s="205"/>
      <c r="P117" s="205"/>
      <c r="Q117" s="205"/>
      <c r="R117" s="205"/>
      <c r="S117" s="205"/>
      <c r="T117" s="205"/>
      <c r="U117" s="205"/>
      <c r="V117" s="205"/>
      <c r="W117" s="205"/>
      <c r="X117" s="205"/>
      <c r="Y117" s="205"/>
      <c r="Z117" s="205"/>
      <c r="AA117" s="205"/>
      <c r="AB117" s="205"/>
      <c r="AC117" s="205"/>
      <c r="AD117" s="205"/>
      <c r="AE117" s="205"/>
      <c r="AF117" s="205"/>
      <c r="AG117" s="205"/>
      <c r="AH117" s="205"/>
      <c r="AI117" s="205"/>
      <c r="AJ117" s="205"/>
      <c r="AK117" s="205"/>
      <c r="AL117" s="205"/>
      <c r="AM117" s="205"/>
      <c r="AN117" s="205"/>
      <c r="AO117" s="205"/>
      <c r="AP117" s="205"/>
      <c r="AQ117" s="205"/>
      <c r="AR117" s="205"/>
      <c r="AS117" s="205"/>
      <c r="AT117" s="205"/>
      <c r="AU117" s="205"/>
    </row>
    <row r="118" spans="1:47" ht="18.75" customHeight="1">
      <c r="A118" s="21"/>
      <c r="B118" s="19"/>
      <c r="C118" s="19"/>
      <c r="D118" s="19"/>
      <c r="E118" s="19"/>
      <c r="F118" s="19"/>
      <c r="G118" s="85"/>
      <c r="H118" s="377"/>
      <c r="I118" s="84"/>
      <c r="J118" s="84"/>
      <c r="K118" s="84"/>
      <c r="L118" s="84"/>
      <c r="M118" s="84"/>
      <c r="N118" s="25"/>
      <c r="O118" s="205"/>
      <c r="P118" s="205"/>
      <c r="Q118" s="205"/>
      <c r="R118" s="205"/>
      <c r="S118" s="205"/>
      <c r="T118" s="205"/>
      <c r="U118" s="205"/>
      <c r="V118" s="205"/>
      <c r="W118" s="205"/>
      <c r="X118" s="205"/>
      <c r="Y118" s="205"/>
      <c r="Z118" s="205"/>
      <c r="AA118" s="205"/>
      <c r="AB118" s="205"/>
      <c r="AC118" s="205"/>
      <c r="AD118" s="205"/>
      <c r="AE118" s="205"/>
      <c r="AF118" s="205"/>
      <c r="AG118" s="205"/>
      <c r="AH118" s="205"/>
      <c r="AI118" s="205"/>
      <c r="AJ118" s="205"/>
      <c r="AK118" s="205"/>
      <c r="AL118" s="205"/>
      <c r="AM118" s="205"/>
      <c r="AN118" s="205"/>
      <c r="AO118" s="205"/>
      <c r="AP118" s="205"/>
      <c r="AQ118" s="205"/>
      <c r="AR118" s="205"/>
      <c r="AS118" s="205"/>
      <c r="AT118" s="205"/>
      <c r="AU118" s="205"/>
    </row>
    <row r="119" spans="1:47" ht="18.75" customHeight="1">
      <c r="A119" s="21"/>
      <c r="B119" s="19"/>
      <c r="C119" s="19"/>
      <c r="D119" s="19"/>
      <c r="E119" s="19"/>
      <c r="F119" s="19"/>
      <c r="G119" s="85"/>
      <c r="H119" s="377"/>
      <c r="I119" s="84"/>
      <c r="J119" s="84"/>
      <c r="K119" s="84"/>
      <c r="L119" s="84"/>
      <c r="M119" s="84"/>
      <c r="N119" s="25"/>
      <c r="O119" s="205"/>
      <c r="P119" s="205"/>
      <c r="Q119" s="205"/>
      <c r="R119" s="205"/>
      <c r="S119" s="205"/>
      <c r="T119" s="205"/>
      <c r="U119" s="205"/>
      <c r="V119" s="205"/>
      <c r="W119" s="205"/>
      <c r="X119" s="205"/>
      <c r="Y119" s="205"/>
      <c r="Z119" s="205"/>
      <c r="AA119" s="205"/>
      <c r="AB119" s="205"/>
      <c r="AC119" s="205"/>
      <c r="AD119" s="205"/>
      <c r="AE119" s="205"/>
      <c r="AF119" s="205"/>
      <c r="AG119" s="205"/>
      <c r="AH119" s="205"/>
      <c r="AI119" s="205"/>
      <c r="AJ119" s="205"/>
      <c r="AK119" s="205"/>
      <c r="AL119" s="205"/>
      <c r="AM119" s="205"/>
      <c r="AN119" s="205"/>
      <c r="AO119" s="205"/>
      <c r="AP119" s="205"/>
      <c r="AQ119" s="205"/>
      <c r="AR119" s="205"/>
      <c r="AS119" s="205"/>
      <c r="AT119" s="205"/>
      <c r="AU119" s="205"/>
    </row>
    <row r="120" spans="1:47" ht="18.75" customHeight="1">
      <c r="A120" s="21"/>
      <c r="B120" s="19"/>
      <c r="C120" s="19"/>
      <c r="D120" s="19"/>
      <c r="E120" s="19"/>
      <c r="F120" s="19"/>
      <c r="G120" s="85"/>
      <c r="H120" s="377"/>
      <c r="I120" s="84"/>
      <c r="J120" s="84"/>
      <c r="K120" s="84"/>
      <c r="L120" s="84"/>
      <c r="M120" s="84"/>
      <c r="N120" s="25"/>
      <c r="O120" s="205"/>
      <c r="P120" s="205"/>
      <c r="Q120" s="205"/>
      <c r="R120" s="205"/>
      <c r="S120" s="205"/>
      <c r="T120" s="205"/>
      <c r="U120" s="205"/>
      <c r="V120" s="205"/>
      <c r="W120" s="205"/>
      <c r="X120" s="205"/>
      <c r="Y120" s="205"/>
      <c r="Z120" s="205"/>
      <c r="AA120" s="205"/>
      <c r="AB120" s="205"/>
      <c r="AC120" s="205"/>
      <c r="AD120" s="205"/>
      <c r="AE120" s="205"/>
      <c r="AF120" s="205"/>
      <c r="AG120" s="205"/>
      <c r="AH120" s="205"/>
      <c r="AI120" s="205"/>
      <c r="AJ120" s="205"/>
      <c r="AK120" s="205"/>
      <c r="AL120" s="205"/>
      <c r="AM120" s="205"/>
      <c r="AN120" s="205"/>
      <c r="AO120" s="205"/>
      <c r="AP120" s="205"/>
      <c r="AQ120" s="205"/>
      <c r="AR120" s="205"/>
      <c r="AS120" s="205"/>
      <c r="AT120" s="205"/>
      <c r="AU120" s="205"/>
    </row>
    <row r="121" spans="1:47" ht="18.75" customHeight="1">
      <c r="A121" s="21"/>
      <c r="B121" s="19"/>
      <c r="C121" s="19"/>
      <c r="D121" s="19"/>
      <c r="E121" s="19"/>
      <c r="F121" s="19"/>
      <c r="G121" s="85"/>
      <c r="H121" s="377"/>
      <c r="I121" s="84"/>
      <c r="J121" s="84"/>
      <c r="K121" s="84"/>
      <c r="L121" s="84"/>
      <c r="M121" s="84"/>
      <c r="N121" s="25"/>
      <c r="O121" s="205"/>
      <c r="P121" s="205"/>
      <c r="Q121" s="205"/>
      <c r="R121" s="205"/>
      <c r="S121" s="205"/>
      <c r="T121" s="205"/>
      <c r="U121" s="205"/>
      <c r="V121" s="205"/>
      <c r="W121" s="205"/>
      <c r="X121" s="205"/>
      <c r="Y121" s="205"/>
      <c r="Z121" s="205"/>
      <c r="AA121" s="205"/>
      <c r="AB121" s="205"/>
      <c r="AC121" s="205"/>
      <c r="AD121" s="205"/>
      <c r="AE121" s="205"/>
      <c r="AF121" s="205"/>
      <c r="AG121" s="205"/>
      <c r="AH121" s="205"/>
      <c r="AI121" s="205"/>
      <c r="AJ121" s="205"/>
      <c r="AK121" s="205"/>
      <c r="AL121" s="205"/>
      <c r="AM121" s="205"/>
      <c r="AN121" s="205"/>
      <c r="AO121" s="205"/>
      <c r="AP121" s="205"/>
      <c r="AQ121" s="205"/>
      <c r="AR121" s="205"/>
      <c r="AS121" s="205"/>
      <c r="AT121" s="205"/>
      <c r="AU121" s="205"/>
    </row>
    <row r="122" spans="1:47" ht="18.75" customHeight="1">
      <c r="A122" s="21"/>
      <c r="B122" s="19"/>
      <c r="C122" s="19"/>
      <c r="D122" s="19"/>
      <c r="E122" s="19"/>
      <c r="F122" s="19"/>
      <c r="G122" s="85"/>
      <c r="H122" s="377"/>
      <c r="I122" s="84"/>
      <c r="J122" s="84"/>
      <c r="K122" s="84"/>
      <c r="L122" s="84"/>
      <c r="M122" s="84"/>
      <c r="N122" s="25"/>
      <c r="O122" s="205"/>
      <c r="P122" s="205"/>
      <c r="Q122" s="205"/>
      <c r="R122" s="205"/>
      <c r="S122" s="205"/>
      <c r="T122" s="205"/>
      <c r="U122" s="205"/>
      <c r="V122" s="205"/>
      <c r="W122" s="205"/>
      <c r="X122" s="205"/>
      <c r="Y122" s="205"/>
      <c r="Z122" s="205"/>
      <c r="AA122" s="205"/>
      <c r="AB122" s="205"/>
      <c r="AC122" s="205"/>
      <c r="AD122" s="205"/>
      <c r="AE122" s="205"/>
      <c r="AF122" s="205"/>
      <c r="AG122" s="205"/>
      <c r="AH122" s="205"/>
      <c r="AI122" s="205"/>
      <c r="AJ122" s="205"/>
      <c r="AK122" s="205"/>
      <c r="AL122" s="205"/>
      <c r="AM122" s="205"/>
      <c r="AN122" s="205"/>
      <c r="AO122" s="205"/>
      <c r="AP122" s="205"/>
      <c r="AQ122" s="205"/>
      <c r="AR122" s="205"/>
      <c r="AS122" s="205"/>
      <c r="AT122" s="205"/>
      <c r="AU122" s="205"/>
    </row>
    <row r="123" spans="1:47" ht="18.75" customHeight="1">
      <c r="A123" s="21"/>
      <c r="B123" s="19"/>
      <c r="C123" s="19"/>
      <c r="D123" s="19"/>
      <c r="E123" s="19"/>
      <c r="F123" s="19"/>
      <c r="G123" s="85"/>
      <c r="H123" s="377"/>
      <c r="I123" s="84"/>
      <c r="J123" s="84"/>
      <c r="K123" s="84"/>
      <c r="L123" s="84"/>
      <c r="M123" s="84"/>
      <c r="N123" s="25"/>
      <c r="O123" s="205"/>
      <c r="P123" s="205"/>
      <c r="Q123" s="205"/>
      <c r="R123" s="205"/>
      <c r="S123" s="205"/>
      <c r="T123" s="205"/>
      <c r="U123" s="205"/>
      <c r="V123" s="205"/>
      <c r="W123" s="205"/>
      <c r="X123" s="205"/>
      <c r="Y123" s="205"/>
      <c r="Z123" s="205"/>
      <c r="AA123" s="205"/>
      <c r="AB123" s="205"/>
      <c r="AC123" s="205"/>
      <c r="AD123" s="205"/>
      <c r="AE123" s="205"/>
      <c r="AF123" s="205"/>
      <c r="AG123" s="205"/>
      <c r="AH123" s="205"/>
      <c r="AI123" s="205"/>
      <c r="AJ123" s="205"/>
      <c r="AK123" s="205"/>
      <c r="AL123" s="205"/>
      <c r="AM123" s="205"/>
      <c r="AN123" s="205"/>
      <c r="AO123" s="205"/>
      <c r="AP123" s="205"/>
      <c r="AQ123" s="205"/>
      <c r="AR123" s="205"/>
      <c r="AS123" s="205"/>
      <c r="AT123" s="205"/>
      <c r="AU123" s="205"/>
    </row>
    <row r="124" spans="1:47" ht="18.75" customHeight="1">
      <c r="A124" s="21"/>
      <c r="B124" s="19"/>
      <c r="C124" s="19"/>
      <c r="D124" s="19"/>
      <c r="E124" s="19"/>
      <c r="F124" s="19"/>
      <c r="G124" s="85"/>
      <c r="H124" s="377"/>
      <c r="I124" s="84"/>
      <c r="J124" s="84"/>
      <c r="K124" s="84"/>
      <c r="L124" s="84"/>
      <c r="M124" s="84"/>
      <c r="N124" s="25"/>
      <c r="O124" s="205"/>
      <c r="P124" s="205"/>
      <c r="Q124" s="205"/>
      <c r="R124" s="205"/>
      <c r="S124" s="205"/>
      <c r="T124" s="205"/>
      <c r="U124" s="205"/>
      <c r="V124" s="205"/>
      <c r="W124" s="205"/>
      <c r="X124" s="205"/>
      <c r="Y124" s="205"/>
      <c r="Z124" s="205"/>
      <c r="AA124" s="205"/>
      <c r="AB124" s="205"/>
      <c r="AC124" s="205"/>
      <c r="AD124" s="205"/>
      <c r="AE124" s="205"/>
      <c r="AF124" s="205"/>
      <c r="AG124" s="205"/>
      <c r="AH124" s="205"/>
      <c r="AI124" s="205"/>
      <c r="AJ124" s="205"/>
      <c r="AK124" s="205"/>
      <c r="AL124" s="205"/>
      <c r="AM124" s="205"/>
      <c r="AN124" s="205"/>
      <c r="AO124" s="205"/>
      <c r="AP124" s="205"/>
      <c r="AQ124" s="205"/>
      <c r="AR124" s="205"/>
      <c r="AS124" s="205"/>
      <c r="AT124" s="205"/>
      <c r="AU124" s="205"/>
    </row>
    <row r="125" spans="1:47" ht="18.75" customHeight="1">
      <c r="A125" s="21"/>
      <c r="B125" s="19"/>
      <c r="C125" s="19"/>
      <c r="D125" s="19"/>
      <c r="E125" s="19"/>
      <c r="F125" s="19"/>
      <c r="G125" s="85"/>
      <c r="H125" s="377"/>
      <c r="I125" s="84"/>
      <c r="J125" s="84"/>
      <c r="K125" s="84"/>
      <c r="L125" s="84"/>
      <c r="M125" s="84"/>
      <c r="N125" s="25"/>
      <c r="O125" s="205"/>
      <c r="P125" s="205"/>
      <c r="Q125" s="205"/>
      <c r="R125" s="205"/>
      <c r="S125" s="205"/>
      <c r="T125" s="205"/>
      <c r="U125" s="205"/>
      <c r="V125" s="205"/>
      <c r="W125" s="205"/>
      <c r="X125" s="205"/>
      <c r="Y125" s="205"/>
      <c r="Z125" s="205"/>
      <c r="AA125" s="205"/>
      <c r="AB125" s="205"/>
      <c r="AC125" s="205"/>
      <c r="AD125" s="205"/>
      <c r="AE125" s="205"/>
      <c r="AF125" s="205"/>
      <c r="AG125" s="205"/>
      <c r="AH125" s="205"/>
      <c r="AI125" s="205"/>
      <c r="AJ125" s="205"/>
      <c r="AK125" s="205"/>
      <c r="AL125" s="205"/>
      <c r="AM125" s="205"/>
      <c r="AN125" s="205"/>
      <c r="AO125" s="205"/>
      <c r="AP125" s="205"/>
      <c r="AQ125" s="205"/>
      <c r="AR125" s="205"/>
      <c r="AS125" s="205"/>
      <c r="AT125" s="205"/>
      <c r="AU125" s="205"/>
    </row>
    <row r="126" spans="1:47" ht="18.75" customHeight="1">
      <c r="A126" s="21"/>
      <c r="B126" s="19"/>
      <c r="C126" s="19"/>
      <c r="D126" s="19"/>
      <c r="E126" s="19"/>
      <c r="F126" s="19"/>
      <c r="G126" s="85"/>
      <c r="H126" s="377"/>
      <c r="I126" s="84"/>
      <c r="J126" s="84"/>
      <c r="K126" s="84"/>
      <c r="L126" s="84"/>
      <c r="M126" s="84"/>
      <c r="N126" s="25"/>
      <c r="O126" s="205"/>
      <c r="P126" s="205"/>
      <c r="Q126" s="205"/>
      <c r="R126" s="205"/>
      <c r="S126" s="205"/>
      <c r="T126" s="205"/>
      <c r="U126" s="205"/>
      <c r="V126" s="205"/>
      <c r="W126" s="205"/>
      <c r="X126" s="205"/>
      <c r="Y126" s="205"/>
      <c r="Z126" s="205"/>
      <c r="AA126" s="205"/>
      <c r="AB126" s="205"/>
      <c r="AC126" s="205"/>
      <c r="AD126" s="205"/>
      <c r="AE126" s="205"/>
      <c r="AF126" s="205"/>
      <c r="AG126" s="205"/>
      <c r="AH126" s="205"/>
      <c r="AI126" s="205"/>
      <c r="AJ126" s="205"/>
      <c r="AK126" s="205"/>
      <c r="AL126" s="205"/>
      <c r="AM126" s="205"/>
      <c r="AN126" s="205"/>
      <c r="AO126" s="205"/>
      <c r="AP126" s="205"/>
      <c r="AQ126" s="205"/>
      <c r="AR126" s="205"/>
      <c r="AS126" s="205"/>
      <c r="AT126" s="205"/>
      <c r="AU126" s="205"/>
    </row>
    <row r="127" spans="1:47" ht="18.75" customHeight="1">
      <c r="A127" s="21"/>
      <c r="B127" s="19"/>
      <c r="C127" s="19"/>
      <c r="D127" s="19"/>
      <c r="E127" s="19"/>
      <c r="F127" s="19"/>
      <c r="G127" s="85"/>
      <c r="H127" s="377"/>
      <c r="I127" s="84"/>
      <c r="J127" s="84"/>
      <c r="K127" s="84"/>
      <c r="L127" s="84"/>
      <c r="M127" s="84"/>
      <c r="N127" s="25"/>
      <c r="O127" s="205"/>
      <c r="P127" s="205"/>
      <c r="Q127" s="205"/>
      <c r="R127" s="205"/>
      <c r="S127" s="205"/>
      <c r="T127" s="205"/>
      <c r="U127" s="205"/>
      <c r="V127" s="205"/>
      <c r="W127" s="205"/>
      <c r="X127" s="205"/>
      <c r="Y127" s="205"/>
      <c r="Z127" s="205"/>
      <c r="AA127" s="205"/>
      <c r="AB127" s="205"/>
      <c r="AC127" s="205"/>
      <c r="AD127" s="205"/>
      <c r="AE127" s="205"/>
      <c r="AF127" s="205"/>
      <c r="AG127" s="205"/>
      <c r="AH127" s="205"/>
      <c r="AI127" s="205"/>
      <c r="AJ127" s="205"/>
      <c r="AK127" s="205"/>
      <c r="AL127" s="205"/>
      <c r="AM127" s="205"/>
      <c r="AN127" s="205"/>
      <c r="AO127" s="205"/>
      <c r="AP127" s="205"/>
      <c r="AQ127" s="205"/>
      <c r="AR127" s="205"/>
      <c r="AS127" s="205"/>
      <c r="AT127" s="205"/>
      <c r="AU127" s="205"/>
    </row>
    <row r="128" spans="1:47" ht="18.75" customHeight="1">
      <c r="A128" s="21"/>
      <c r="B128" s="19"/>
      <c r="C128" s="19"/>
      <c r="D128" s="19"/>
      <c r="E128" s="19"/>
      <c r="F128" s="19"/>
      <c r="G128" s="85"/>
      <c r="H128" s="377"/>
      <c r="I128" s="84"/>
      <c r="J128" s="84"/>
      <c r="K128" s="84"/>
      <c r="L128" s="84"/>
      <c r="M128" s="84"/>
      <c r="N128" s="25"/>
      <c r="O128" s="205"/>
      <c r="P128" s="205"/>
      <c r="Q128" s="205"/>
      <c r="R128" s="205"/>
      <c r="S128" s="205"/>
      <c r="T128" s="205"/>
      <c r="U128" s="205"/>
      <c r="V128" s="205"/>
      <c r="W128" s="205"/>
      <c r="X128" s="205"/>
      <c r="Y128" s="205"/>
      <c r="Z128" s="205"/>
      <c r="AA128" s="205"/>
      <c r="AB128" s="205"/>
      <c r="AC128" s="205"/>
      <c r="AD128" s="205"/>
      <c r="AE128" s="205"/>
      <c r="AF128" s="205"/>
      <c r="AG128" s="205"/>
      <c r="AH128" s="205"/>
      <c r="AI128" s="205"/>
      <c r="AJ128" s="205"/>
      <c r="AK128" s="205"/>
      <c r="AL128" s="205"/>
      <c r="AM128" s="205"/>
      <c r="AN128" s="205"/>
      <c r="AO128" s="205"/>
      <c r="AP128" s="205"/>
      <c r="AQ128" s="205"/>
      <c r="AR128" s="205"/>
      <c r="AS128" s="205"/>
      <c r="AT128" s="205"/>
      <c r="AU128" s="205"/>
    </row>
    <row r="129" spans="1:47" ht="18.75" customHeight="1">
      <c r="A129" s="21"/>
      <c r="B129" s="19"/>
      <c r="C129" s="19"/>
      <c r="D129" s="19"/>
      <c r="E129" s="19"/>
      <c r="F129" s="19"/>
      <c r="G129" s="85"/>
      <c r="H129" s="377"/>
      <c r="I129" s="84"/>
      <c r="J129" s="84"/>
      <c r="K129" s="84"/>
      <c r="L129" s="84"/>
      <c r="M129" s="84"/>
      <c r="N129" s="25"/>
      <c r="O129" s="205"/>
      <c r="P129" s="205"/>
      <c r="Q129" s="205"/>
      <c r="R129" s="205"/>
      <c r="S129" s="205"/>
      <c r="T129" s="205"/>
      <c r="U129" s="205"/>
      <c r="V129" s="205"/>
      <c r="W129" s="205"/>
      <c r="X129" s="205"/>
      <c r="Y129" s="205"/>
      <c r="Z129" s="205"/>
      <c r="AA129" s="205"/>
      <c r="AB129" s="205"/>
      <c r="AC129" s="205"/>
      <c r="AD129" s="205"/>
      <c r="AE129" s="205"/>
      <c r="AF129" s="205"/>
      <c r="AG129" s="205"/>
      <c r="AH129" s="205"/>
      <c r="AI129" s="205"/>
      <c r="AJ129" s="205"/>
      <c r="AK129" s="205"/>
      <c r="AL129" s="205"/>
      <c r="AM129" s="205"/>
      <c r="AN129" s="205"/>
      <c r="AO129" s="205"/>
      <c r="AP129" s="205"/>
      <c r="AQ129" s="205"/>
      <c r="AR129" s="205"/>
      <c r="AS129" s="205"/>
      <c r="AT129" s="205"/>
      <c r="AU129" s="205"/>
    </row>
    <row r="130" spans="1:47" ht="18.75" customHeight="1">
      <c r="A130" s="21"/>
      <c r="B130" s="19"/>
      <c r="C130" s="19"/>
      <c r="D130" s="19"/>
      <c r="E130" s="19"/>
      <c r="F130" s="19"/>
      <c r="G130" s="85"/>
      <c r="H130" s="377"/>
      <c r="I130" s="84"/>
      <c r="J130" s="84"/>
      <c r="K130" s="84"/>
      <c r="L130" s="84"/>
      <c r="M130" s="84"/>
      <c r="N130" s="25"/>
      <c r="O130" s="205"/>
      <c r="P130" s="205"/>
      <c r="Q130" s="205"/>
      <c r="R130" s="205"/>
      <c r="S130" s="205"/>
      <c r="T130" s="205"/>
      <c r="U130" s="205"/>
      <c r="V130" s="205"/>
      <c r="W130" s="205"/>
      <c r="X130" s="205"/>
      <c r="Y130" s="205"/>
      <c r="Z130" s="205"/>
      <c r="AA130" s="205"/>
      <c r="AB130" s="205"/>
      <c r="AC130" s="205"/>
      <c r="AD130" s="205"/>
      <c r="AE130" s="205"/>
      <c r="AF130" s="205"/>
      <c r="AG130" s="205"/>
      <c r="AH130" s="205"/>
      <c r="AI130" s="205"/>
      <c r="AJ130" s="205"/>
      <c r="AK130" s="205"/>
      <c r="AL130" s="205"/>
      <c r="AM130" s="205"/>
      <c r="AN130" s="205"/>
      <c r="AO130" s="205"/>
      <c r="AP130" s="205"/>
      <c r="AQ130" s="205"/>
      <c r="AR130" s="205"/>
      <c r="AS130" s="205"/>
      <c r="AT130" s="205"/>
      <c r="AU130" s="205"/>
    </row>
    <row r="131" spans="1:47" ht="18.75" customHeight="1">
      <c r="A131" s="21"/>
      <c r="B131" s="19"/>
      <c r="C131" s="19"/>
      <c r="D131" s="19"/>
      <c r="E131" s="19"/>
      <c r="F131" s="19"/>
      <c r="G131" s="85"/>
      <c r="H131" s="377"/>
      <c r="I131" s="84"/>
      <c r="J131" s="84"/>
      <c r="K131" s="84"/>
      <c r="L131" s="84"/>
      <c r="M131" s="84"/>
      <c r="N131" s="25"/>
      <c r="O131" s="205"/>
      <c r="P131" s="205"/>
      <c r="Q131" s="205"/>
      <c r="R131" s="205"/>
      <c r="S131" s="205"/>
      <c r="T131" s="205"/>
      <c r="U131" s="205"/>
      <c r="V131" s="205"/>
      <c r="W131" s="205"/>
      <c r="X131" s="205"/>
      <c r="Y131" s="205"/>
      <c r="Z131" s="205"/>
      <c r="AA131" s="205"/>
      <c r="AB131" s="205"/>
      <c r="AC131" s="205"/>
      <c r="AD131" s="205"/>
      <c r="AE131" s="205"/>
      <c r="AF131" s="205"/>
      <c r="AG131" s="205"/>
      <c r="AH131" s="205"/>
      <c r="AI131" s="205"/>
      <c r="AJ131" s="205"/>
      <c r="AK131" s="205"/>
      <c r="AL131" s="205"/>
      <c r="AM131" s="205"/>
      <c r="AN131" s="205"/>
      <c r="AO131" s="205"/>
      <c r="AP131" s="205"/>
      <c r="AQ131" s="205"/>
      <c r="AR131" s="205"/>
      <c r="AS131" s="205"/>
      <c r="AT131" s="205"/>
      <c r="AU131" s="205"/>
    </row>
    <row r="132" spans="1:47" ht="18.75" customHeight="1">
      <c r="A132" s="21"/>
      <c r="B132" s="19"/>
      <c r="C132" s="19"/>
      <c r="D132" s="19"/>
      <c r="E132" s="19"/>
      <c r="F132" s="19"/>
      <c r="G132" s="85"/>
      <c r="H132" s="377"/>
      <c r="I132" s="84"/>
      <c r="J132" s="84"/>
      <c r="K132" s="84"/>
      <c r="L132" s="84"/>
      <c r="M132" s="84"/>
      <c r="N132" s="25"/>
      <c r="O132" s="205"/>
      <c r="P132" s="205"/>
      <c r="Q132" s="205"/>
      <c r="R132" s="205"/>
      <c r="S132" s="205"/>
      <c r="T132" s="205"/>
      <c r="U132" s="205"/>
      <c r="V132" s="205"/>
      <c r="W132" s="205"/>
      <c r="X132" s="205"/>
      <c r="Y132" s="205"/>
      <c r="Z132" s="205"/>
      <c r="AA132" s="205"/>
      <c r="AB132" s="205"/>
      <c r="AC132" s="205"/>
      <c r="AD132" s="205"/>
      <c r="AE132" s="205"/>
      <c r="AF132" s="205"/>
      <c r="AG132" s="205"/>
      <c r="AH132" s="205"/>
      <c r="AI132" s="205"/>
      <c r="AJ132" s="205"/>
      <c r="AK132" s="205"/>
      <c r="AL132" s="205"/>
      <c r="AM132" s="205"/>
      <c r="AN132" s="205"/>
      <c r="AO132" s="205"/>
      <c r="AP132" s="205"/>
      <c r="AQ132" s="205"/>
      <c r="AR132" s="205"/>
      <c r="AS132" s="205"/>
      <c r="AT132" s="205"/>
      <c r="AU132" s="205"/>
    </row>
    <row r="133" spans="1:47" ht="18.75" customHeight="1">
      <c r="A133" s="21"/>
      <c r="B133" s="19"/>
      <c r="C133" s="19"/>
      <c r="D133" s="19"/>
      <c r="E133" s="19"/>
      <c r="F133" s="19"/>
      <c r="G133" s="85"/>
      <c r="H133" s="377"/>
      <c r="I133" s="84"/>
      <c r="J133" s="84"/>
      <c r="K133" s="84"/>
      <c r="L133" s="84"/>
      <c r="M133" s="84"/>
      <c r="N133" s="25"/>
      <c r="O133" s="205"/>
      <c r="P133" s="205"/>
      <c r="Q133" s="205"/>
      <c r="R133" s="205"/>
      <c r="S133" s="205"/>
      <c r="T133" s="205"/>
      <c r="U133" s="205"/>
      <c r="V133" s="205"/>
      <c r="W133" s="205"/>
      <c r="X133" s="205"/>
      <c r="Y133" s="205"/>
      <c r="Z133" s="205"/>
      <c r="AA133" s="205"/>
      <c r="AB133" s="205"/>
      <c r="AC133" s="205"/>
      <c r="AD133" s="205"/>
      <c r="AE133" s="205"/>
      <c r="AF133" s="205"/>
      <c r="AG133" s="205"/>
      <c r="AH133" s="205"/>
      <c r="AI133" s="205"/>
      <c r="AJ133" s="205"/>
      <c r="AK133" s="205"/>
      <c r="AL133" s="205"/>
      <c r="AM133" s="205"/>
      <c r="AN133" s="205"/>
      <c r="AO133" s="205"/>
      <c r="AP133" s="205"/>
      <c r="AQ133" s="205"/>
      <c r="AR133" s="205"/>
      <c r="AS133" s="205"/>
      <c r="AT133" s="205"/>
      <c r="AU133" s="205"/>
    </row>
    <row r="134" spans="1:47" ht="18.75" customHeight="1">
      <c r="A134" s="21"/>
      <c r="B134" s="19"/>
      <c r="C134" s="19"/>
      <c r="D134" s="19"/>
      <c r="E134" s="19"/>
      <c r="F134" s="19"/>
      <c r="G134" s="85"/>
      <c r="H134" s="377"/>
      <c r="I134" s="84"/>
      <c r="J134" s="84"/>
      <c r="K134" s="84"/>
      <c r="L134" s="84"/>
      <c r="M134" s="84"/>
      <c r="N134" s="25"/>
      <c r="O134" s="205"/>
      <c r="P134" s="205"/>
      <c r="Q134" s="205"/>
      <c r="R134" s="205"/>
      <c r="S134" s="205"/>
      <c r="T134" s="205"/>
      <c r="U134" s="205"/>
      <c r="V134" s="205"/>
      <c r="W134" s="205"/>
      <c r="X134" s="205"/>
      <c r="Y134" s="205"/>
      <c r="Z134" s="205"/>
      <c r="AA134" s="205"/>
      <c r="AB134" s="205"/>
      <c r="AC134" s="205"/>
      <c r="AD134" s="205"/>
      <c r="AE134" s="205"/>
      <c r="AF134" s="205"/>
      <c r="AG134" s="205"/>
      <c r="AH134" s="205"/>
      <c r="AI134" s="205"/>
      <c r="AJ134" s="205"/>
      <c r="AK134" s="205"/>
      <c r="AL134" s="205"/>
      <c r="AM134" s="205"/>
      <c r="AN134" s="205"/>
      <c r="AO134" s="205"/>
      <c r="AP134" s="205"/>
      <c r="AQ134" s="205"/>
      <c r="AR134" s="205"/>
      <c r="AS134" s="205"/>
      <c r="AT134" s="205"/>
      <c r="AU134" s="205"/>
    </row>
    <row r="135" spans="1:47" ht="18.75" customHeight="1">
      <c r="A135" s="21"/>
      <c r="B135" s="19"/>
      <c r="C135" s="19"/>
      <c r="D135" s="19"/>
      <c r="E135" s="19"/>
      <c r="F135" s="19"/>
      <c r="G135" s="85"/>
      <c r="H135" s="377"/>
      <c r="I135" s="84"/>
      <c r="J135" s="84"/>
      <c r="K135" s="84"/>
      <c r="L135" s="84"/>
      <c r="M135" s="84"/>
      <c r="N135" s="25"/>
      <c r="O135" s="205"/>
      <c r="P135" s="205"/>
      <c r="Q135" s="205"/>
      <c r="R135" s="205"/>
      <c r="S135" s="205"/>
      <c r="T135" s="205"/>
      <c r="U135" s="205"/>
      <c r="V135" s="205"/>
      <c r="W135" s="205"/>
      <c r="X135" s="205"/>
      <c r="Y135" s="205"/>
      <c r="Z135" s="205"/>
      <c r="AA135" s="205"/>
      <c r="AB135" s="205"/>
      <c r="AC135" s="205"/>
      <c r="AD135" s="205"/>
      <c r="AE135" s="205"/>
      <c r="AF135" s="205"/>
      <c r="AG135" s="205"/>
      <c r="AH135" s="205"/>
      <c r="AI135" s="205"/>
      <c r="AJ135" s="205"/>
      <c r="AK135" s="205"/>
      <c r="AL135" s="205"/>
      <c r="AM135" s="205"/>
      <c r="AN135" s="205"/>
      <c r="AO135" s="205"/>
      <c r="AP135" s="205"/>
      <c r="AQ135" s="205"/>
      <c r="AR135" s="205"/>
      <c r="AS135" s="205"/>
      <c r="AT135" s="205"/>
      <c r="AU135" s="205"/>
    </row>
    <row r="136" spans="1:47" ht="18.75" customHeight="1">
      <c r="A136" s="21"/>
      <c r="B136" s="19"/>
      <c r="C136" s="19"/>
      <c r="D136" s="19"/>
      <c r="E136" s="19"/>
      <c r="F136" s="19"/>
      <c r="G136" s="85"/>
      <c r="H136" s="377"/>
      <c r="I136" s="84"/>
      <c r="J136" s="84"/>
      <c r="K136" s="84"/>
      <c r="L136" s="84"/>
      <c r="M136" s="84"/>
      <c r="N136" s="25"/>
      <c r="O136" s="205"/>
      <c r="P136" s="205"/>
      <c r="Q136" s="205"/>
      <c r="R136" s="205"/>
      <c r="S136" s="205"/>
      <c r="T136" s="205"/>
      <c r="U136" s="205"/>
      <c r="V136" s="205"/>
      <c r="W136" s="205"/>
      <c r="X136" s="205"/>
      <c r="Y136" s="205"/>
      <c r="Z136" s="205"/>
      <c r="AA136" s="205"/>
      <c r="AB136" s="205"/>
      <c r="AC136" s="205"/>
      <c r="AD136" s="205"/>
      <c r="AE136" s="205"/>
      <c r="AF136" s="205"/>
      <c r="AG136" s="205"/>
      <c r="AH136" s="205"/>
      <c r="AI136" s="205"/>
      <c r="AJ136" s="205"/>
      <c r="AK136" s="205"/>
      <c r="AL136" s="205"/>
      <c r="AM136" s="205"/>
      <c r="AN136" s="205"/>
      <c r="AO136" s="205"/>
      <c r="AP136" s="205"/>
      <c r="AQ136" s="205"/>
      <c r="AR136" s="205"/>
      <c r="AS136" s="205"/>
      <c r="AT136" s="205"/>
      <c r="AU136" s="205"/>
    </row>
    <row r="137" spans="1:47" ht="18.75" customHeight="1">
      <c r="A137" s="21"/>
      <c r="B137" s="19"/>
      <c r="C137" s="19"/>
      <c r="D137" s="19"/>
      <c r="E137" s="19"/>
      <c r="F137" s="19"/>
      <c r="G137" s="85"/>
      <c r="H137" s="377"/>
      <c r="I137" s="84"/>
      <c r="J137" s="84"/>
      <c r="K137" s="84"/>
      <c r="L137" s="84"/>
      <c r="M137" s="84"/>
      <c r="N137" s="25"/>
      <c r="O137" s="205"/>
      <c r="P137" s="205"/>
      <c r="Q137" s="205"/>
      <c r="R137" s="205"/>
      <c r="S137" s="205"/>
      <c r="T137" s="205"/>
      <c r="U137" s="205"/>
      <c r="V137" s="205"/>
      <c r="W137" s="205"/>
      <c r="X137" s="205"/>
      <c r="Y137" s="205"/>
      <c r="Z137" s="205"/>
      <c r="AA137" s="205"/>
      <c r="AB137" s="205"/>
      <c r="AC137" s="205"/>
      <c r="AD137" s="205"/>
      <c r="AE137" s="205"/>
      <c r="AF137" s="205"/>
      <c r="AG137" s="205"/>
      <c r="AH137" s="205"/>
      <c r="AI137" s="205"/>
      <c r="AJ137" s="205"/>
      <c r="AK137" s="205"/>
      <c r="AL137" s="205"/>
      <c r="AM137" s="205"/>
      <c r="AN137" s="205"/>
      <c r="AO137" s="205"/>
      <c r="AP137" s="205"/>
      <c r="AQ137" s="205"/>
      <c r="AR137" s="205"/>
      <c r="AS137" s="205"/>
      <c r="AT137" s="205"/>
      <c r="AU137" s="205"/>
    </row>
    <row r="138" spans="1:47" ht="18.75" customHeight="1">
      <c r="A138" s="21"/>
      <c r="B138" s="19"/>
      <c r="C138" s="19"/>
      <c r="D138" s="19"/>
      <c r="E138" s="19"/>
      <c r="F138" s="19"/>
      <c r="G138" s="85"/>
      <c r="H138" s="377"/>
      <c r="I138" s="84"/>
      <c r="J138" s="84"/>
      <c r="K138" s="84"/>
      <c r="L138" s="84"/>
      <c r="M138" s="84"/>
      <c r="N138" s="25"/>
      <c r="O138" s="205"/>
      <c r="P138" s="205"/>
      <c r="Q138" s="205"/>
      <c r="R138" s="205"/>
      <c r="S138" s="205"/>
      <c r="T138" s="205"/>
      <c r="U138" s="205"/>
      <c r="V138" s="205"/>
      <c r="W138" s="205"/>
      <c r="X138" s="205"/>
      <c r="Y138" s="205"/>
      <c r="Z138" s="205"/>
      <c r="AA138" s="205"/>
      <c r="AB138" s="205"/>
      <c r="AC138" s="205"/>
      <c r="AD138" s="205"/>
      <c r="AE138" s="205"/>
      <c r="AF138" s="205"/>
      <c r="AG138" s="205"/>
      <c r="AH138" s="205"/>
      <c r="AI138" s="205"/>
      <c r="AJ138" s="205"/>
      <c r="AK138" s="205"/>
      <c r="AL138" s="205"/>
      <c r="AM138" s="205"/>
      <c r="AN138" s="205"/>
      <c r="AO138" s="205"/>
      <c r="AP138" s="205"/>
      <c r="AQ138" s="205"/>
      <c r="AR138" s="205"/>
      <c r="AS138" s="205"/>
      <c r="AT138" s="205"/>
      <c r="AU138" s="205"/>
    </row>
    <row r="139" spans="1:47" ht="18.75" customHeight="1">
      <c r="A139" s="21"/>
      <c r="B139" s="19"/>
      <c r="C139" s="19"/>
      <c r="D139" s="19"/>
      <c r="E139" s="19"/>
      <c r="F139" s="19"/>
      <c r="G139" s="85"/>
      <c r="H139" s="377"/>
      <c r="I139" s="84"/>
      <c r="J139" s="84"/>
      <c r="K139" s="84"/>
      <c r="L139" s="84"/>
      <c r="M139" s="84"/>
      <c r="N139" s="25"/>
      <c r="O139" s="205"/>
      <c r="P139" s="205"/>
      <c r="Q139" s="205"/>
      <c r="R139" s="205"/>
      <c r="S139" s="205"/>
      <c r="T139" s="205"/>
      <c r="U139" s="205"/>
      <c r="V139" s="205"/>
      <c r="W139" s="205"/>
      <c r="X139" s="205"/>
      <c r="Y139" s="205"/>
      <c r="Z139" s="205"/>
      <c r="AA139" s="205"/>
      <c r="AB139" s="205"/>
      <c r="AC139" s="205"/>
      <c r="AD139" s="205"/>
      <c r="AE139" s="205"/>
      <c r="AF139" s="205"/>
      <c r="AG139" s="205"/>
      <c r="AH139" s="205"/>
      <c r="AI139" s="205"/>
      <c r="AJ139" s="205"/>
      <c r="AK139" s="205"/>
      <c r="AL139" s="205"/>
      <c r="AM139" s="205"/>
      <c r="AN139" s="205"/>
      <c r="AO139" s="205"/>
      <c r="AP139" s="205"/>
      <c r="AQ139" s="205"/>
      <c r="AR139" s="205"/>
      <c r="AS139" s="205"/>
      <c r="AT139" s="205"/>
      <c r="AU139" s="205"/>
    </row>
    <row r="140" spans="1:47" ht="18.75" customHeight="1">
      <c r="A140" s="21"/>
      <c r="B140" s="19"/>
      <c r="C140" s="19"/>
      <c r="D140" s="19"/>
      <c r="E140" s="19"/>
      <c r="F140" s="19"/>
      <c r="G140" s="85"/>
      <c r="H140" s="377"/>
      <c r="I140" s="84"/>
      <c r="J140" s="84"/>
      <c r="K140" s="84"/>
      <c r="L140" s="84"/>
      <c r="M140" s="84"/>
      <c r="N140" s="25"/>
      <c r="O140" s="205"/>
      <c r="P140" s="205"/>
      <c r="Q140" s="205"/>
      <c r="R140" s="205"/>
      <c r="S140" s="205"/>
      <c r="T140" s="205"/>
      <c r="U140" s="205"/>
      <c r="V140" s="205"/>
      <c r="W140" s="205"/>
      <c r="X140" s="205"/>
      <c r="Y140" s="205"/>
      <c r="Z140" s="205"/>
      <c r="AA140" s="205"/>
      <c r="AB140" s="205"/>
      <c r="AC140" s="205"/>
      <c r="AD140" s="205"/>
      <c r="AE140" s="205"/>
      <c r="AF140" s="205"/>
      <c r="AG140" s="205"/>
      <c r="AH140" s="205"/>
      <c r="AI140" s="205"/>
      <c r="AJ140" s="205"/>
      <c r="AK140" s="205"/>
      <c r="AL140" s="205"/>
      <c r="AM140" s="205"/>
      <c r="AN140" s="205"/>
      <c r="AO140" s="205"/>
      <c r="AP140" s="205"/>
      <c r="AQ140" s="205"/>
      <c r="AR140" s="205"/>
      <c r="AS140" s="205"/>
      <c r="AT140" s="205"/>
      <c r="AU140" s="205"/>
    </row>
    <row r="141" spans="1:47" ht="18.75" customHeight="1">
      <c r="A141" s="21"/>
      <c r="B141" s="19"/>
      <c r="C141" s="19"/>
      <c r="D141" s="19"/>
      <c r="E141" s="19"/>
      <c r="F141" s="19"/>
      <c r="G141" s="85"/>
      <c r="H141" s="377"/>
      <c r="I141" s="84"/>
      <c r="J141" s="84"/>
      <c r="K141" s="84"/>
      <c r="L141" s="84"/>
      <c r="M141" s="84"/>
      <c r="N141" s="25"/>
      <c r="O141" s="205"/>
      <c r="P141" s="205"/>
      <c r="Q141" s="205"/>
      <c r="R141" s="205"/>
      <c r="S141" s="205"/>
      <c r="T141" s="205"/>
      <c r="U141" s="205"/>
      <c r="V141" s="205"/>
      <c r="W141" s="205"/>
      <c r="X141" s="205"/>
      <c r="Y141" s="205"/>
      <c r="Z141" s="205"/>
      <c r="AA141" s="205"/>
      <c r="AB141" s="205"/>
      <c r="AC141" s="205"/>
      <c r="AD141" s="205"/>
      <c r="AE141" s="205"/>
      <c r="AF141" s="205"/>
      <c r="AG141" s="205"/>
      <c r="AH141" s="205"/>
      <c r="AI141" s="205"/>
      <c r="AJ141" s="205"/>
      <c r="AK141" s="205"/>
      <c r="AL141" s="205"/>
      <c r="AM141" s="205"/>
      <c r="AN141" s="205"/>
      <c r="AO141" s="205"/>
      <c r="AP141" s="205"/>
      <c r="AQ141" s="205"/>
      <c r="AR141" s="205"/>
      <c r="AS141" s="205"/>
      <c r="AT141" s="205"/>
      <c r="AU141" s="205"/>
    </row>
    <row r="142" spans="1:47" ht="18.75" customHeight="1">
      <c r="A142" s="21"/>
      <c r="B142" s="19"/>
      <c r="C142" s="19"/>
      <c r="D142" s="19"/>
      <c r="E142" s="19"/>
      <c r="F142" s="19"/>
      <c r="G142" s="85"/>
      <c r="H142" s="377"/>
      <c r="I142" s="84"/>
      <c r="J142" s="84"/>
      <c r="K142" s="84"/>
      <c r="L142" s="84"/>
      <c r="M142" s="84"/>
      <c r="N142" s="25"/>
      <c r="O142" s="205"/>
      <c r="P142" s="205"/>
      <c r="Q142" s="205"/>
      <c r="R142" s="205"/>
      <c r="S142" s="205"/>
      <c r="T142" s="205"/>
      <c r="U142" s="205"/>
      <c r="V142" s="205"/>
      <c r="W142" s="205"/>
      <c r="X142" s="205"/>
      <c r="Y142" s="205"/>
      <c r="Z142" s="205"/>
      <c r="AA142" s="205"/>
      <c r="AB142" s="205"/>
      <c r="AC142" s="205"/>
      <c r="AD142" s="205"/>
      <c r="AE142" s="205"/>
      <c r="AF142" s="205"/>
      <c r="AG142" s="205"/>
      <c r="AH142" s="205"/>
      <c r="AI142" s="205"/>
      <c r="AJ142" s="205"/>
      <c r="AK142" s="205"/>
      <c r="AL142" s="205"/>
      <c r="AM142" s="205"/>
      <c r="AN142" s="205"/>
      <c r="AO142" s="205"/>
      <c r="AP142" s="205"/>
      <c r="AQ142" s="205"/>
      <c r="AR142" s="205"/>
      <c r="AS142" s="205"/>
      <c r="AT142" s="205"/>
      <c r="AU142" s="205"/>
    </row>
    <row r="143" spans="1:47" ht="18.75" customHeight="1">
      <c r="A143" s="21"/>
      <c r="B143" s="19"/>
      <c r="C143" s="19"/>
      <c r="D143" s="19"/>
      <c r="E143" s="19"/>
      <c r="F143" s="19"/>
      <c r="G143" s="85"/>
      <c r="H143" s="377"/>
      <c r="I143" s="84"/>
      <c r="J143" s="84"/>
      <c r="K143" s="84"/>
      <c r="L143" s="84"/>
      <c r="M143" s="84"/>
      <c r="N143" s="25"/>
      <c r="O143" s="205"/>
      <c r="P143" s="205"/>
      <c r="Q143" s="205"/>
      <c r="R143" s="205"/>
      <c r="S143" s="205"/>
      <c r="T143" s="205"/>
      <c r="U143" s="205"/>
      <c r="V143" s="205"/>
      <c r="W143" s="205"/>
      <c r="X143" s="205"/>
      <c r="Y143" s="205"/>
      <c r="Z143" s="205"/>
      <c r="AA143" s="205"/>
      <c r="AB143" s="205"/>
      <c r="AC143" s="205"/>
      <c r="AD143" s="205"/>
      <c r="AE143" s="205"/>
      <c r="AF143" s="205"/>
      <c r="AG143" s="205"/>
      <c r="AH143" s="205"/>
      <c r="AI143" s="205"/>
      <c r="AJ143" s="205"/>
      <c r="AK143" s="205"/>
      <c r="AL143" s="205"/>
      <c r="AM143" s="205"/>
      <c r="AN143" s="205"/>
      <c r="AO143" s="205"/>
      <c r="AP143" s="205"/>
      <c r="AQ143" s="205"/>
      <c r="AR143" s="205"/>
      <c r="AS143" s="205"/>
      <c r="AT143" s="205"/>
      <c r="AU143" s="205"/>
    </row>
    <row r="144" spans="1:47" ht="18.75" customHeight="1">
      <c r="A144" s="21"/>
      <c r="B144" s="19"/>
      <c r="C144" s="19"/>
      <c r="D144" s="19"/>
      <c r="E144" s="19"/>
      <c r="F144" s="19"/>
      <c r="G144" s="85"/>
      <c r="H144" s="377"/>
      <c r="I144" s="84"/>
      <c r="J144" s="84"/>
      <c r="K144" s="84"/>
      <c r="L144" s="84"/>
      <c r="M144" s="84"/>
      <c r="N144" s="25"/>
      <c r="O144" s="205"/>
      <c r="P144" s="205"/>
      <c r="Q144" s="205"/>
      <c r="R144" s="205"/>
      <c r="S144" s="205"/>
      <c r="T144" s="205"/>
      <c r="U144" s="205"/>
      <c r="V144" s="205"/>
      <c r="W144" s="205"/>
      <c r="X144" s="205"/>
      <c r="Y144" s="205"/>
      <c r="Z144" s="205"/>
      <c r="AA144" s="205"/>
      <c r="AB144" s="205"/>
      <c r="AC144" s="205"/>
      <c r="AD144" s="205"/>
      <c r="AE144" s="205"/>
      <c r="AF144" s="205"/>
      <c r="AG144" s="205"/>
      <c r="AH144" s="205"/>
      <c r="AI144" s="205"/>
      <c r="AJ144" s="205"/>
      <c r="AK144" s="205"/>
      <c r="AL144" s="205"/>
      <c r="AM144" s="205"/>
      <c r="AN144" s="205"/>
      <c r="AO144" s="205"/>
      <c r="AP144" s="205"/>
      <c r="AQ144" s="205"/>
      <c r="AR144" s="205"/>
      <c r="AS144" s="205"/>
      <c r="AT144" s="205"/>
      <c r="AU144" s="205"/>
    </row>
    <row r="145" spans="1:47" ht="18.75" customHeight="1">
      <c r="A145" s="21"/>
      <c r="B145" s="19"/>
      <c r="C145" s="19"/>
      <c r="D145" s="19"/>
      <c r="E145" s="19"/>
      <c r="F145" s="19"/>
      <c r="G145" s="85"/>
      <c r="H145" s="377"/>
      <c r="I145" s="84"/>
      <c r="J145" s="84"/>
      <c r="K145" s="84"/>
      <c r="L145" s="84"/>
      <c r="M145" s="84"/>
      <c r="N145" s="25"/>
      <c r="O145" s="205"/>
      <c r="P145" s="205"/>
      <c r="Q145" s="205"/>
      <c r="R145" s="205"/>
      <c r="S145" s="205"/>
      <c r="T145" s="205"/>
      <c r="U145" s="205"/>
      <c r="V145" s="205"/>
      <c r="W145" s="205"/>
      <c r="X145" s="205"/>
      <c r="Y145" s="205"/>
      <c r="Z145" s="205"/>
      <c r="AA145" s="205"/>
      <c r="AB145" s="205"/>
      <c r="AC145" s="205"/>
      <c r="AD145" s="205"/>
      <c r="AE145" s="205"/>
      <c r="AF145" s="205"/>
      <c r="AG145" s="205"/>
      <c r="AH145" s="205"/>
      <c r="AI145" s="205"/>
      <c r="AJ145" s="205"/>
      <c r="AK145" s="205"/>
      <c r="AL145" s="205"/>
      <c r="AM145" s="205"/>
      <c r="AN145" s="205"/>
      <c r="AO145" s="205"/>
      <c r="AP145" s="205"/>
      <c r="AQ145" s="205"/>
      <c r="AR145" s="205"/>
      <c r="AS145" s="205"/>
      <c r="AT145" s="205"/>
      <c r="AU145" s="205"/>
    </row>
    <row r="146" spans="1:47" ht="18.75" customHeight="1">
      <c r="A146" s="21"/>
      <c r="B146" s="19"/>
      <c r="C146" s="19"/>
      <c r="D146" s="19"/>
      <c r="E146" s="19"/>
      <c r="F146" s="19"/>
      <c r="G146" s="85"/>
      <c r="H146" s="377"/>
      <c r="I146" s="84"/>
      <c r="J146" s="84"/>
      <c r="K146" s="84"/>
      <c r="L146" s="84"/>
      <c r="M146" s="84"/>
      <c r="N146" s="25"/>
      <c r="O146" s="205"/>
      <c r="P146" s="205"/>
      <c r="Q146" s="205"/>
      <c r="R146" s="205"/>
      <c r="S146" s="205"/>
      <c r="T146" s="205"/>
      <c r="U146" s="205"/>
      <c r="V146" s="205"/>
      <c r="W146" s="205"/>
      <c r="X146" s="205"/>
      <c r="Y146" s="205"/>
      <c r="Z146" s="205"/>
      <c r="AA146" s="205"/>
      <c r="AB146" s="205"/>
      <c r="AC146" s="205"/>
      <c r="AD146" s="205"/>
      <c r="AE146" s="205"/>
      <c r="AF146" s="205"/>
      <c r="AG146" s="205"/>
      <c r="AH146" s="205"/>
      <c r="AI146" s="205"/>
      <c r="AJ146" s="205"/>
      <c r="AK146" s="205"/>
      <c r="AL146" s="205"/>
      <c r="AM146" s="205"/>
      <c r="AN146" s="205"/>
      <c r="AO146" s="205"/>
      <c r="AP146" s="205"/>
      <c r="AQ146" s="205"/>
      <c r="AR146" s="205"/>
      <c r="AS146" s="205"/>
      <c r="AT146" s="205"/>
      <c r="AU146" s="205"/>
    </row>
    <row r="147" spans="1:47" ht="18.75" customHeight="1">
      <c r="A147" s="21"/>
      <c r="B147" s="19"/>
      <c r="C147" s="19"/>
      <c r="D147" s="19"/>
      <c r="E147" s="19"/>
      <c r="F147" s="19"/>
      <c r="G147" s="85"/>
      <c r="H147" s="377"/>
      <c r="I147" s="84"/>
      <c r="J147" s="84"/>
      <c r="K147" s="84"/>
      <c r="L147" s="84"/>
      <c r="M147" s="84"/>
      <c r="N147" s="25"/>
      <c r="O147" s="205"/>
      <c r="P147" s="205"/>
      <c r="Q147" s="205"/>
      <c r="R147" s="205"/>
      <c r="S147" s="205"/>
      <c r="T147" s="205"/>
      <c r="U147" s="205"/>
      <c r="V147" s="205"/>
      <c r="W147" s="205"/>
      <c r="X147" s="205"/>
      <c r="Y147" s="205"/>
      <c r="Z147" s="205"/>
      <c r="AA147" s="205"/>
      <c r="AB147" s="205"/>
      <c r="AC147" s="205"/>
      <c r="AD147" s="205"/>
      <c r="AE147" s="205"/>
      <c r="AF147" s="205"/>
      <c r="AG147" s="205"/>
      <c r="AH147" s="205"/>
      <c r="AI147" s="205"/>
      <c r="AJ147" s="205"/>
      <c r="AK147" s="205"/>
      <c r="AL147" s="205"/>
      <c r="AM147" s="205"/>
      <c r="AN147" s="205"/>
      <c r="AO147" s="205"/>
      <c r="AP147" s="205"/>
      <c r="AQ147" s="205"/>
      <c r="AR147" s="205"/>
      <c r="AS147" s="205"/>
      <c r="AT147" s="205"/>
      <c r="AU147" s="205"/>
    </row>
    <row r="148" spans="1:47" ht="18.75" customHeight="1">
      <c r="A148" s="21"/>
      <c r="B148" s="19"/>
      <c r="C148" s="19"/>
      <c r="D148" s="19"/>
      <c r="E148" s="19"/>
      <c r="F148" s="19"/>
      <c r="G148" s="85"/>
      <c r="H148" s="377"/>
      <c r="I148" s="84"/>
      <c r="J148" s="84"/>
      <c r="K148" s="84"/>
      <c r="L148" s="84"/>
      <c r="M148" s="84"/>
      <c r="N148" s="25"/>
      <c r="O148" s="205"/>
      <c r="P148" s="205"/>
      <c r="Q148" s="205"/>
      <c r="R148" s="205"/>
      <c r="S148" s="205"/>
      <c r="T148" s="205"/>
      <c r="U148" s="205"/>
      <c r="V148" s="205"/>
      <c r="W148" s="205"/>
      <c r="X148" s="205"/>
      <c r="Y148" s="205"/>
      <c r="Z148" s="205"/>
      <c r="AA148" s="205"/>
      <c r="AB148" s="205"/>
      <c r="AC148" s="205"/>
      <c r="AD148" s="205"/>
      <c r="AE148" s="205"/>
      <c r="AF148" s="205"/>
      <c r="AG148" s="205"/>
      <c r="AH148" s="205"/>
      <c r="AI148" s="205"/>
      <c r="AJ148" s="205"/>
      <c r="AK148" s="205"/>
      <c r="AL148" s="205"/>
      <c r="AM148" s="205"/>
      <c r="AN148" s="205"/>
      <c r="AO148" s="205"/>
      <c r="AP148" s="205"/>
      <c r="AQ148" s="205"/>
      <c r="AR148" s="205"/>
      <c r="AS148" s="205"/>
      <c r="AT148" s="205"/>
      <c r="AU148" s="205"/>
    </row>
    <row r="149" spans="1:47" ht="18.75" customHeight="1">
      <c r="A149" s="21"/>
      <c r="B149" s="19"/>
      <c r="C149" s="19"/>
      <c r="D149" s="19"/>
      <c r="E149" s="19"/>
      <c r="F149" s="19"/>
      <c r="G149" s="85"/>
      <c r="H149" s="377"/>
      <c r="I149" s="84"/>
      <c r="J149" s="84"/>
      <c r="K149" s="84"/>
      <c r="L149" s="84"/>
      <c r="M149" s="84"/>
      <c r="N149" s="25"/>
      <c r="O149" s="205"/>
      <c r="P149" s="205"/>
      <c r="Q149" s="205"/>
      <c r="R149" s="205"/>
      <c r="S149" s="205"/>
      <c r="T149" s="205"/>
      <c r="U149" s="205"/>
      <c r="V149" s="205"/>
      <c r="W149" s="205"/>
      <c r="X149" s="205"/>
      <c r="Y149" s="205"/>
      <c r="Z149" s="205"/>
      <c r="AA149" s="205"/>
      <c r="AB149" s="205"/>
      <c r="AC149" s="205"/>
      <c r="AD149" s="205"/>
      <c r="AE149" s="205"/>
      <c r="AF149" s="205"/>
      <c r="AG149" s="205"/>
      <c r="AH149" s="205"/>
      <c r="AI149" s="205"/>
      <c r="AJ149" s="205"/>
      <c r="AK149" s="205"/>
      <c r="AL149" s="205"/>
      <c r="AM149" s="205"/>
      <c r="AN149" s="205"/>
      <c r="AO149" s="205"/>
      <c r="AP149" s="205"/>
      <c r="AQ149" s="205"/>
      <c r="AR149" s="205"/>
      <c r="AS149" s="205"/>
      <c r="AT149" s="205"/>
      <c r="AU149" s="205"/>
    </row>
    <row r="150" spans="1:47" ht="18.75" customHeight="1">
      <c r="A150" s="21"/>
      <c r="B150" s="19"/>
      <c r="C150" s="19"/>
      <c r="D150" s="19"/>
      <c r="E150" s="19"/>
      <c r="F150" s="19"/>
      <c r="G150" s="85"/>
      <c r="H150" s="377"/>
      <c r="I150" s="84"/>
      <c r="J150" s="84"/>
      <c r="K150" s="84"/>
      <c r="L150" s="84"/>
      <c r="M150" s="84"/>
      <c r="N150" s="25"/>
      <c r="O150" s="205"/>
      <c r="P150" s="205"/>
      <c r="Q150" s="205"/>
      <c r="R150" s="205"/>
      <c r="S150" s="205"/>
      <c r="T150" s="205"/>
      <c r="U150" s="205"/>
      <c r="V150" s="205"/>
      <c r="W150" s="205"/>
      <c r="X150" s="205"/>
      <c r="Y150" s="205"/>
      <c r="Z150" s="205"/>
      <c r="AA150" s="205"/>
      <c r="AB150" s="205"/>
      <c r="AC150" s="205"/>
      <c r="AD150" s="205"/>
      <c r="AE150" s="205"/>
      <c r="AF150" s="205"/>
      <c r="AG150" s="205"/>
      <c r="AH150" s="205"/>
      <c r="AI150" s="205"/>
      <c r="AJ150" s="205"/>
      <c r="AK150" s="205"/>
      <c r="AL150" s="205"/>
      <c r="AM150" s="205"/>
      <c r="AN150" s="205"/>
      <c r="AO150" s="205"/>
      <c r="AP150" s="205"/>
      <c r="AQ150" s="205"/>
      <c r="AR150" s="205"/>
      <c r="AS150" s="205"/>
      <c r="AT150" s="205"/>
      <c r="AU150" s="205"/>
    </row>
    <row r="151" spans="1:47" ht="18.75" customHeight="1">
      <c r="A151" s="21"/>
      <c r="B151" s="19"/>
      <c r="C151" s="19"/>
      <c r="D151" s="19"/>
      <c r="E151" s="19"/>
      <c r="F151" s="19"/>
      <c r="G151" s="85"/>
      <c r="H151" s="377"/>
      <c r="I151" s="84"/>
      <c r="J151" s="84"/>
      <c r="K151" s="84"/>
      <c r="L151" s="84"/>
      <c r="M151" s="84"/>
      <c r="N151" s="25"/>
      <c r="O151" s="205"/>
      <c r="P151" s="205"/>
      <c r="Q151" s="205"/>
      <c r="R151" s="205"/>
      <c r="S151" s="205"/>
      <c r="T151" s="205"/>
      <c r="U151" s="205"/>
      <c r="V151" s="205"/>
      <c r="W151" s="205"/>
      <c r="X151" s="205"/>
      <c r="Y151" s="205"/>
      <c r="Z151" s="205"/>
      <c r="AA151" s="205"/>
      <c r="AB151" s="205"/>
      <c r="AC151" s="205"/>
      <c r="AD151" s="205"/>
      <c r="AE151" s="205"/>
      <c r="AF151" s="205"/>
      <c r="AG151" s="205"/>
      <c r="AH151" s="205"/>
      <c r="AI151" s="205"/>
      <c r="AJ151" s="205"/>
      <c r="AK151" s="205"/>
      <c r="AL151" s="205"/>
      <c r="AM151" s="205"/>
      <c r="AN151" s="205"/>
      <c r="AO151" s="205"/>
      <c r="AP151" s="205"/>
      <c r="AQ151" s="205"/>
      <c r="AR151" s="205"/>
      <c r="AS151" s="205"/>
      <c r="AT151" s="205"/>
      <c r="AU151" s="205"/>
    </row>
    <row r="152" spans="1:47" ht="18.75" customHeight="1">
      <c r="A152" s="21"/>
      <c r="B152" s="19"/>
      <c r="C152" s="19"/>
      <c r="D152" s="19"/>
      <c r="E152" s="19"/>
      <c r="F152" s="19"/>
      <c r="G152" s="85"/>
      <c r="H152" s="377"/>
      <c r="I152" s="84"/>
      <c r="J152" s="84"/>
      <c r="K152" s="84"/>
      <c r="L152" s="84"/>
      <c r="M152" s="84"/>
      <c r="N152" s="25"/>
      <c r="O152" s="205"/>
      <c r="P152" s="205"/>
      <c r="Q152" s="205"/>
      <c r="R152" s="205"/>
      <c r="S152" s="205"/>
      <c r="T152" s="205"/>
      <c r="U152" s="205"/>
      <c r="V152" s="205"/>
      <c r="W152" s="205"/>
      <c r="X152" s="205"/>
      <c r="Y152" s="205"/>
      <c r="Z152" s="205"/>
      <c r="AA152" s="205"/>
      <c r="AB152" s="205"/>
      <c r="AC152" s="205"/>
      <c r="AD152" s="205"/>
      <c r="AE152" s="205"/>
      <c r="AF152" s="205"/>
      <c r="AG152" s="205"/>
      <c r="AH152" s="205"/>
      <c r="AI152" s="205"/>
      <c r="AJ152" s="205"/>
      <c r="AK152" s="205"/>
      <c r="AL152" s="205"/>
      <c r="AM152" s="205"/>
      <c r="AN152" s="205"/>
      <c r="AO152" s="205"/>
      <c r="AP152" s="205"/>
      <c r="AQ152" s="205"/>
      <c r="AR152" s="205"/>
      <c r="AS152" s="205"/>
      <c r="AT152" s="205"/>
      <c r="AU152" s="205"/>
    </row>
    <row r="153" spans="1:47" ht="18.75" customHeight="1">
      <c r="A153" s="21"/>
      <c r="B153" s="19"/>
      <c r="C153" s="19"/>
      <c r="D153" s="19"/>
      <c r="E153" s="19"/>
      <c r="F153" s="19"/>
      <c r="G153" s="85"/>
      <c r="H153" s="377"/>
      <c r="I153" s="84"/>
      <c r="J153" s="84"/>
      <c r="K153" s="84"/>
      <c r="L153" s="84"/>
      <c r="M153" s="84"/>
      <c r="N153" s="25"/>
      <c r="O153" s="205"/>
      <c r="P153" s="205"/>
      <c r="Q153" s="205"/>
      <c r="R153" s="205"/>
      <c r="S153" s="205"/>
      <c r="T153" s="205"/>
      <c r="U153" s="205"/>
      <c r="V153" s="205"/>
      <c r="W153" s="205"/>
      <c r="X153" s="205"/>
      <c r="Y153" s="205"/>
      <c r="Z153" s="205"/>
      <c r="AA153" s="205"/>
      <c r="AB153" s="205"/>
      <c r="AC153" s="205"/>
      <c r="AD153" s="205"/>
      <c r="AE153" s="205"/>
      <c r="AF153" s="205"/>
      <c r="AG153" s="205"/>
      <c r="AH153" s="205"/>
      <c r="AI153" s="205"/>
      <c r="AJ153" s="205"/>
      <c r="AK153" s="205"/>
      <c r="AL153" s="205"/>
      <c r="AM153" s="205"/>
      <c r="AN153" s="205"/>
      <c r="AO153" s="205"/>
      <c r="AP153" s="205"/>
      <c r="AQ153" s="205"/>
      <c r="AR153" s="205"/>
      <c r="AS153" s="205"/>
      <c r="AT153" s="205"/>
      <c r="AU153" s="205"/>
    </row>
    <row r="154" spans="1:47" ht="18.75" customHeight="1">
      <c r="A154" s="21"/>
      <c r="B154" s="19"/>
      <c r="C154" s="19"/>
      <c r="D154" s="19"/>
      <c r="E154" s="19"/>
      <c r="F154" s="19"/>
      <c r="G154" s="85"/>
      <c r="H154" s="377"/>
      <c r="I154" s="84"/>
      <c r="J154" s="84"/>
      <c r="K154" s="84"/>
      <c r="L154" s="84"/>
      <c r="M154" s="84"/>
      <c r="N154" s="25"/>
      <c r="O154" s="205"/>
      <c r="P154" s="205"/>
      <c r="Q154" s="205"/>
      <c r="R154" s="205"/>
      <c r="S154" s="205"/>
      <c r="T154" s="205"/>
      <c r="U154" s="205"/>
      <c r="V154" s="205"/>
      <c r="W154" s="205"/>
      <c r="X154" s="205"/>
      <c r="Y154" s="205"/>
      <c r="Z154" s="205"/>
      <c r="AA154" s="205"/>
      <c r="AB154" s="205"/>
      <c r="AC154" s="205"/>
      <c r="AD154" s="205"/>
      <c r="AE154" s="205"/>
      <c r="AF154" s="205"/>
      <c r="AG154" s="205"/>
      <c r="AH154" s="205"/>
      <c r="AI154" s="205"/>
      <c r="AJ154" s="205"/>
      <c r="AK154" s="205"/>
      <c r="AL154" s="205"/>
      <c r="AM154" s="205"/>
      <c r="AN154" s="205"/>
      <c r="AO154" s="205"/>
      <c r="AP154" s="205"/>
      <c r="AQ154" s="205"/>
      <c r="AR154" s="205"/>
      <c r="AS154" s="205"/>
      <c r="AT154" s="205"/>
      <c r="AU154" s="205"/>
    </row>
    <row r="155" spans="1:47" ht="18.75" customHeight="1">
      <c r="A155" s="21"/>
      <c r="B155" s="19"/>
      <c r="C155" s="19"/>
      <c r="D155" s="19"/>
      <c r="E155" s="19"/>
      <c r="F155" s="19"/>
      <c r="G155" s="85"/>
      <c r="H155" s="377"/>
      <c r="I155" s="84"/>
      <c r="J155" s="84"/>
      <c r="K155" s="84"/>
      <c r="L155" s="84"/>
      <c r="M155" s="84"/>
      <c r="N155" s="25"/>
      <c r="O155" s="205"/>
      <c r="P155" s="205"/>
      <c r="Q155" s="205"/>
      <c r="R155" s="205"/>
      <c r="S155" s="205"/>
      <c r="T155" s="205"/>
      <c r="U155" s="205"/>
      <c r="V155" s="205"/>
      <c r="W155" s="205"/>
      <c r="X155" s="205"/>
      <c r="Y155" s="205"/>
      <c r="Z155" s="205"/>
      <c r="AA155" s="205"/>
      <c r="AB155" s="205"/>
      <c r="AC155" s="205"/>
      <c r="AD155" s="205"/>
      <c r="AE155" s="205"/>
      <c r="AF155" s="205"/>
      <c r="AG155" s="205"/>
      <c r="AH155" s="205"/>
      <c r="AI155" s="205"/>
      <c r="AJ155" s="205"/>
      <c r="AK155" s="205"/>
      <c r="AL155" s="205"/>
      <c r="AM155" s="205"/>
      <c r="AN155" s="205"/>
      <c r="AO155" s="205"/>
      <c r="AP155" s="205"/>
      <c r="AQ155" s="205"/>
      <c r="AR155" s="205"/>
      <c r="AS155" s="205"/>
      <c r="AT155" s="205"/>
      <c r="AU155" s="205"/>
    </row>
    <row r="156" spans="1:47" ht="18.75" customHeight="1">
      <c r="A156" s="21"/>
      <c r="B156" s="19"/>
      <c r="C156" s="19"/>
      <c r="D156" s="19"/>
      <c r="E156" s="19"/>
      <c r="F156" s="19"/>
      <c r="G156" s="85"/>
      <c r="H156" s="377"/>
      <c r="I156" s="84"/>
      <c r="J156" s="84"/>
      <c r="K156" s="84"/>
      <c r="L156" s="84"/>
      <c r="M156" s="84"/>
      <c r="N156" s="25"/>
      <c r="O156" s="205"/>
      <c r="P156" s="205"/>
      <c r="Q156" s="205"/>
      <c r="R156" s="205"/>
      <c r="S156" s="205"/>
      <c r="T156" s="205"/>
      <c r="U156" s="205"/>
      <c r="V156" s="205"/>
      <c r="W156" s="205"/>
      <c r="X156" s="205"/>
      <c r="Y156" s="205"/>
      <c r="Z156" s="205"/>
      <c r="AA156" s="205"/>
      <c r="AB156" s="205"/>
      <c r="AC156" s="205"/>
      <c r="AD156" s="205"/>
      <c r="AE156" s="205"/>
      <c r="AF156" s="205"/>
      <c r="AG156" s="205"/>
      <c r="AH156" s="205"/>
      <c r="AI156" s="205"/>
      <c r="AJ156" s="205"/>
      <c r="AK156" s="205"/>
      <c r="AL156" s="205"/>
      <c r="AM156" s="205"/>
      <c r="AN156" s="205"/>
      <c r="AO156" s="205"/>
      <c r="AP156" s="205"/>
      <c r="AQ156" s="205"/>
      <c r="AR156" s="205"/>
      <c r="AS156" s="205"/>
      <c r="AT156" s="205"/>
      <c r="AU156" s="205"/>
    </row>
    <row r="157" spans="1:47" ht="18.75" customHeight="1">
      <c r="A157" s="21"/>
      <c r="B157" s="19"/>
      <c r="C157" s="19"/>
      <c r="D157" s="19"/>
      <c r="E157" s="19"/>
      <c r="F157" s="19"/>
      <c r="G157" s="85"/>
      <c r="H157" s="377"/>
      <c r="I157" s="84"/>
      <c r="J157" s="84"/>
      <c r="K157" s="84"/>
      <c r="L157" s="84"/>
      <c r="M157" s="84"/>
      <c r="N157" s="25"/>
      <c r="O157" s="205"/>
      <c r="P157" s="205"/>
      <c r="Q157" s="205"/>
      <c r="R157" s="205"/>
      <c r="S157" s="205"/>
      <c r="T157" s="205"/>
      <c r="U157" s="205"/>
      <c r="V157" s="205"/>
      <c r="W157" s="205"/>
      <c r="X157" s="205"/>
      <c r="Y157" s="205"/>
      <c r="Z157" s="205"/>
      <c r="AA157" s="205"/>
      <c r="AB157" s="205"/>
      <c r="AC157" s="205"/>
      <c r="AD157" s="205"/>
      <c r="AE157" s="205"/>
      <c r="AF157" s="205"/>
      <c r="AG157" s="205"/>
      <c r="AH157" s="205"/>
      <c r="AI157" s="205"/>
      <c r="AJ157" s="205"/>
      <c r="AK157" s="205"/>
      <c r="AL157" s="205"/>
      <c r="AM157" s="205"/>
      <c r="AN157" s="205"/>
      <c r="AO157" s="205"/>
      <c r="AP157" s="205"/>
      <c r="AQ157" s="205"/>
      <c r="AR157" s="205"/>
      <c r="AS157" s="205"/>
      <c r="AT157" s="205"/>
      <c r="AU157" s="205"/>
    </row>
    <row r="158" spans="1:47" ht="18.75" customHeight="1">
      <c r="A158" s="21"/>
      <c r="B158" s="19"/>
      <c r="C158" s="19"/>
      <c r="D158" s="19"/>
      <c r="E158" s="19"/>
      <c r="F158" s="19"/>
      <c r="G158" s="85"/>
      <c r="H158" s="377"/>
      <c r="I158" s="84"/>
      <c r="J158" s="84"/>
      <c r="K158" s="84"/>
      <c r="L158" s="84"/>
      <c r="M158" s="84"/>
      <c r="N158" s="25"/>
      <c r="O158" s="205"/>
      <c r="P158" s="205"/>
      <c r="Q158" s="205"/>
      <c r="R158" s="205"/>
      <c r="S158" s="205"/>
      <c r="T158" s="205"/>
      <c r="U158" s="205"/>
      <c r="V158" s="205"/>
      <c r="W158" s="205"/>
      <c r="X158" s="205"/>
      <c r="Y158" s="205"/>
      <c r="Z158" s="205"/>
      <c r="AA158" s="205"/>
      <c r="AB158" s="205"/>
      <c r="AC158" s="205"/>
      <c r="AD158" s="205"/>
      <c r="AE158" s="205"/>
      <c r="AF158" s="205"/>
      <c r="AG158" s="205"/>
      <c r="AH158" s="205"/>
      <c r="AI158" s="205"/>
      <c r="AJ158" s="205"/>
      <c r="AK158" s="205"/>
      <c r="AL158" s="205"/>
      <c r="AM158" s="205"/>
      <c r="AN158" s="205"/>
      <c r="AO158" s="205"/>
      <c r="AP158" s="205"/>
      <c r="AQ158" s="205"/>
      <c r="AR158" s="205"/>
      <c r="AS158" s="205"/>
      <c r="AT158" s="205"/>
      <c r="AU158" s="205"/>
    </row>
    <row r="159" spans="1:47" ht="18.75" customHeight="1">
      <c r="A159" s="21"/>
      <c r="B159" s="19"/>
      <c r="C159" s="19"/>
      <c r="D159" s="19"/>
      <c r="E159" s="19"/>
      <c r="F159" s="19"/>
      <c r="G159" s="85"/>
      <c r="H159" s="377"/>
      <c r="I159" s="84"/>
      <c r="J159" s="84"/>
      <c r="K159" s="84"/>
      <c r="L159" s="84"/>
      <c r="M159" s="84"/>
      <c r="N159" s="25"/>
      <c r="O159" s="205"/>
      <c r="P159" s="205"/>
      <c r="Q159" s="205"/>
      <c r="R159" s="205"/>
      <c r="S159" s="205"/>
      <c r="T159" s="205"/>
      <c r="U159" s="205"/>
      <c r="V159" s="205"/>
      <c r="W159" s="205"/>
      <c r="X159" s="205"/>
      <c r="Y159" s="205"/>
      <c r="Z159" s="205"/>
      <c r="AA159" s="205"/>
      <c r="AB159" s="205"/>
      <c r="AC159" s="205"/>
      <c r="AD159" s="205"/>
      <c r="AE159" s="205"/>
      <c r="AF159" s="205"/>
      <c r="AG159" s="205"/>
      <c r="AH159" s="205"/>
      <c r="AI159" s="205"/>
      <c r="AJ159" s="205"/>
      <c r="AK159" s="205"/>
      <c r="AL159" s="205"/>
      <c r="AM159" s="205"/>
      <c r="AN159" s="205"/>
      <c r="AO159" s="205"/>
      <c r="AP159" s="205"/>
      <c r="AQ159" s="205"/>
      <c r="AR159" s="205"/>
      <c r="AS159" s="205"/>
      <c r="AT159" s="205"/>
      <c r="AU159" s="205"/>
    </row>
    <row r="160" spans="1:47" ht="18.75" customHeight="1">
      <c r="A160" s="21"/>
      <c r="B160" s="19"/>
      <c r="C160" s="19"/>
      <c r="D160" s="19"/>
      <c r="E160" s="19"/>
      <c r="F160" s="19"/>
      <c r="G160" s="85"/>
      <c r="H160" s="377"/>
      <c r="I160" s="84"/>
      <c r="J160" s="84"/>
      <c r="K160" s="84"/>
      <c r="L160" s="84"/>
      <c r="M160" s="84"/>
      <c r="N160" s="25"/>
      <c r="O160" s="205"/>
      <c r="P160" s="205"/>
      <c r="Q160" s="205"/>
      <c r="R160" s="205"/>
      <c r="S160" s="205"/>
      <c r="T160" s="205"/>
      <c r="U160" s="205"/>
      <c r="V160" s="205"/>
      <c r="W160" s="205"/>
      <c r="X160" s="205"/>
      <c r="Y160" s="205"/>
      <c r="Z160" s="205"/>
      <c r="AA160" s="205"/>
      <c r="AB160" s="205"/>
      <c r="AC160" s="205"/>
      <c r="AD160" s="205"/>
      <c r="AE160" s="205"/>
      <c r="AF160" s="205"/>
      <c r="AG160" s="205"/>
      <c r="AH160" s="205"/>
      <c r="AI160" s="205"/>
      <c r="AJ160" s="205"/>
      <c r="AK160" s="205"/>
      <c r="AL160" s="205"/>
      <c r="AM160" s="205"/>
      <c r="AN160" s="205"/>
      <c r="AO160" s="205"/>
      <c r="AP160" s="205"/>
      <c r="AQ160" s="205"/>
      <c r="AR160" s="205"/>
      <c r="AS160" s="205"/>
      <c r="AT160" s="205"/>
      <c r="AU160" s="205"/>
    </row>
    <row r="161" spans="1:47" ht="18.75" customHeight="1">
      <c r="A161" s="21"/>
      <c r="B161" s="19"/>
      <c r="C161" s="19"/>
      <c r="D161" s="19"/>
      <c r="E161" s="19"/>
      <c r="F161" s="19"/>
      <c r="G161" s="85"/>
      <c r="H161" s="377"/>
      <c r="I161" s="84"/>
      <c r="J161" s="84"/>
      <c r="K161" s="84"/>
      <c r="L161" s="84"/>
      <c r="M161" s="84"/>
      <c r="N161" s="25"/>
      <c r="O161" s="205"/>
      <c r="P161" s="205"/>
      <c r="Q161" s="205"/>
      <c r="R161" s="205"/>
      <c r="S161" s="205"/>
      <c r="T161" s="205"/>
      <c r="U161" s="205"/>
      <c r="V161" s="205"/>
      <c r="W161" s="205"/>
      <c r="X161" s="205"/>
      <c r="Y161" s="205"/>
      <c r="Z161" s="205"/>
      <c r="AA161" s="205"/>
      <c r="AB161" s="205"/>
      <c r="AC161" s="205"/>
      <c r="AD161" s="205"/>
      <c r="AE161" s="205"/>
      <c r="AF161" s="205"/>
      <c r="AG161" s="205"/>
      <c r="AH161" s="205"/>
      <c r="AI161" s="205"/>
      <c r="AJ161" s="205"/>
      <c r="AK161" s="205"/>
      <c r="AL161" s="205"/>
      <c r="AM161" s="205"/>
      <c r="AN161" s="205"/>
      <c r="AO161" s="205"/>
      <c r="AP161" s="205"/>
      <c r="AQ161" s="205"/>
      <c r="AR161" s="205"/>
      <c r="AS161" s="205"/>
      <c r="AT161" s="205"/>
      <c r="AU161" s="205"/>
    </row>
    <row r="162" spans="1:47" ht="18.75" customHeight="1">
      <c r="A162" s="21"/>
      <c r="B162" s="19"/>
      <c r="C162" s="19"/>
      <c r="D162" s="19"/>
      <c r="E162" s="19"/>
      <c r="F162" s="19"/>
      <c r="G162" s="85"/>
      <c r="H162" s="377"/>
      <c r="I162" s="84"/>
      <c r="J162" s="84"/>
      <c r="K162" s="84"/>
      <c r="L162" s="84"/>
      <c r="M162" s="84"/>
      <c r="N162" s="25"/>
      <c r="O162" s="205"/>
      <c r="P162" s="205"/>
      <c r="Q162" s="205"/>
      <c r="R162" s="205"/>
      <c r="S162" s="205"/>
      <c r="T162" s="205"/>
      <c r="U162" s="205"/>
      <c r="V162" s="205"/>
      <c r="W162" s="205"/>
      <c r="X162" s="205"/>
      <c r="Y162" s="205"/>
      <c r="Z162" s="205"/>
      <c r="AA162" s="205"/>
      <c r="AB162" s="205"/>
      <c r="AC162" s="205"/>
      <c r="AD162" s="205"/>
      <c r="AE162" s="205"/>
      <c r="AF162" s="205"/>
      <c r="AG162" s="205"/>
      <c r="AH162" s="205"/>
      <c r="AI162" s="205"/>
      <c r="AJ162" s="205"/>
      <c r="AK162" s="205"/>
      <c r="AL162" s="205"/>
      <c r="AM162" s="205"/>
      <c r="AN162" s="205"/>
      <c r="AO162" s="205"/>
      <c r="AP162" s="205"/>
      <c r="AQ162" s="205"/>
      <c r="AR162" s="205"/>
      <c r="AS162" s="205"/>
      <c r="AT162" s="205"/>
      <c r="AU162" s="205"/>
    </row>
    <row r="163" spans="1:47" ht="18.75" customHeight="1">
      <c r="A163" s="21"/>
      <c r="B163" s="19"/>
      <c r="C163" s="19"/>
      <c r="D163" s="19"/>
      <c r="E163" s="19"/>
      <c r="F163" s="19"/>
      <c r="G163" s="85"/>
      <c r="H163" s="377"/>
      <c r="I163" s="84"/>
      <c r="J163" s="84"/>
      <c r="K163" s="84"/>
      <c r="L163" s="84"/>
      <c r="M163" s="84"/>
      <c r="N163" s="25"/>
      <c r="O163" s="205"/>
      <c r="P163" s="205"/>
      <c r="Q163" s="205"/>
      <c r="R163" s="205"/>
      <c r="S163" s="205"/>
      <c r="T163" s="205"/>
      <c r="U163" s="205"/>
      <c r="V163" s="205"/>
      <c r="W163" s="205"/>
      <c r="X163" s="205"/>
      <c r="Y163" s="205"/>
      <c r="Z163" s="205"/>
      <c r="AA163" s="205"/>
      <c r="AB163" s="205"/>
      <c r="AC163" s="205"/>
      <c r="AD163" s="205"/>
      <c r="AE163" s="205"/>
      <c r="AF163" s="205"/>
      <c r="AG163" s="205"/>
      <c r="AH163" s="205"/>
      <c r="AI163" s="205"/>
      <c r="AJ163" s="205"/>
      <c r="AK163" s="205"/>
      <c r="AL163" s="205"/>
      <c r="AM163" s="205"/>
      <c r="AN163" s="205"/>
      <c r="AO163" s="205"/>
      <c r="AP163" s="205"/>
      <c r="AQ163" s="205"/>
      <c r="AR163" s="205"/>
      <c r="AS163" s="205"/>
      <c r="AT163" s="205"/>
      <c r="AU163" s="205"/>
    </row>
    <row r="164" spans="1:47" ht="18.75" customHeight="1">
      <c r="A164" s="21"/>
      <c r="B164" s="19"/>
      <c r="C164" s="19"/>
      <c r="D164" s="19"/>
      <c r="E164" s="19"/>
      <c r="F164" s="19"/>
      <c r="G164" s="85"/>
      <c r="H164" s="377"/>
      <c r="I164" s="84"/>
      <c r="J164" s="84"/>
      <c r="K164" s="84"/>
      <c r="L164" s="84"/>
      <c r="M164" s="84"/>
      <c r="N164" s="25"/>
      <c r="O164" s="205"/>
      <c r="P164" s="205"/>
      <c r="Q164" s="205"/>
      <c r="R164" s="205"/>
      <c r="S164" s="205"/>
      <c r="T164" s="205"/>
      <c r="U164" s="205"/>
      <c r="V164" s="205"/>
      <c r="W164" s="205"/>
      <c r="X164" s="205"/>
      <c r="Y164" s="205"/>
      <c r="Z164" s="205"/>
      <c r="AA164" s="205"/>
      <c r="AB164" s="205"/>
      <c r="AC164" s="205"/>
      <c r="AD164" s="205"/>
      <c r="AE164" s="205"/>
      <c r="AF164" s="205"/>
      <c r="AG164" s="205"/>
      <c r="AH164" s="205"/>
      <c r="AI164" s="205"/>
      <c r="AJ164" s="205"/>
      <c r="AK164" s="205"/>
      <c r="AL164" s="205"/>
      <c r="AM164" s="205"/>
      <c r="AN164" s="205"/>
      <c r="AO164" s="205"/>
      <c r="AP164" s="205"/>
      <c r="AQ164" s="205"/>
      <c r="AR164" s="205"/>
      <c r="AS164" s="205"/>
      <c r="AT164" s="205"/>
      <c r="AU164" s="205"/>
    </row>
    <row r="165" spans="1:47" ht="18.75" customHeight="1">
      <c r="A165" s="21"/>
      <c r="B165" s="19"/>
      <c r="C165" s="19"/>
      <c r="D165" s="19"/>
      <c r="E165" s="19"/>
      <c r="F165" s="19"/>
      <c r="G165" s="85"/>
      <c r="H165" s="377"/>
      <c r="I165" s="84"/>
      <c r="J165" s="84"/>
      <c r="K165" s="84"/>
      <c r="L165" s="84"/>
      <c r="M165" s="84"/>
      <c r="N165" s="25"/>
      <c r="O165" s="205"/>
      <c r="P165" s="205"/>
      <c r="Q165" s="205"/>
      <c r="R165" s="205"/>
      <c r="S165" s="205"/>
      <c r="T165" s="205"/>
      <c r="U165" s="205"/>
      <c r="V165" s="205"/>
      <c r="W165" s="205"/>
      <c r="X165" s="205"/>
      <c r="Y165" s="205"/>
      <c r="Z165" s="205"/>
      <c r="AA165" s="205"/>
      <c r="AB165" s="205"/>
      <c r="AC165" s="205"/>
      <c r="AD165" s="205"/>
      <c r="AE165" s="205"/>
      <c r="AF165" s="205"/>
      <c r="AG165" s="205"/>
      <c r="AH165" s="205"/>
      <c r="AI165" s="205"/>
      <c r="AJ165" s="205"/>
      <c r="AK165" s="205"/>
      <c r="AL165" s="205"/>
      <c r="AM165" s="205"/>
      <c r="AN165" s="205"/>
      <c r="AO165" s="205"/>
      <c r="AP165" s="205"/>
      <c r="AQ165" s="205"/>
      <c r="AR165" s="205"/>
      <c r="AS165" s="205"/>
      <c r="AT165" s="205"/>
      <c r="AU165" s="205"/>
    </row>
    <row r="166" spans="1:47" ht="18.75" customHeight="1">
      <c r="A166" s="21"/>
      <c r="B166" s="19"/>
      <c r="C166" s="19"/>
      <c r="D166" s="19"/>
      <c r="E166" s="19"/>
      <c r="F166" s="19"/>
      <c r="G166" s="85"/>
      <c r="H166" s="377"/>
      <c r="I166" s="84"/>
      <c r="J166" s="84"/>
      <c r="K166" s="84"/>
      <c r="L166" s="84"/>
      <c r="M166" s="84"/>
      <c r="N166" s="25"/>
      <c r="O166" s="205"/>
      <c r="P166" s="205"/>
      <c r="Q166" s="205"/>
      <c r="R166" s="205"/>
      <c r="S166" s="205"/>
      <c r="T166" s="205"/>
      <c r="U166" s="205"/>
      <c r="V166" s="205"/>
      <c r="W166" s="205"/>
      <c r="X166" s="205"/>
      <c r="Y166" s="205"/>
      <c r="Z166" s="205"/>
      <c r="AA166" s="205"/>
      <c r="AB166" s="205"/>
      <c r="AC166" s="205"/>
      <c r="AD166" s="205"/>
      <c r="AE166" s="205"/>
      <c r="AF166" s="205"/>
      <c r="AG166" s="205"/>
      <c r="AH166" s="205"/>
      <c r="AI166" s="205"/>
      <c r="AJ166" s="205"/>
      <c r="AK166" s="205"/>
      <c r="AL166" s="205"/>
      <c r="AM166" s="205"/>
      <c r="AN166" s="205"/>
      <c r="AO166" s="205"/>
      <c r="AP166" s="205"/>
      <c r="AQ166" s="205"/>
      <c r="AR166" s="205"/>
      <c r="AS166" s="205"/>
      <c r="AT166" s="205"/>
      <c r="AU166" s="205"/>
    </row>
    <row r="167" spans="1:47" ht="18.75" customHeight="1">
      <c r="A167" s="21"/>
      <c r="B167" s="19"/>
      <c r="C167" s="19"/>
      <c r="D167" s="19"/>
      <c r="E167" s="19"/>
      <c r="F167" s="19"/>
      <c r="G167" s="85"/>
      <c r="H167" s="377"/>
      <c r="I167" s="84"/>
      <c r="J167" s="84"/>
      <c r="K167" s="84"/>
      <c r="L167" s="84"/>
      <c r="M167" s="84"/>
      <c r="N167" s="25"/>
      <c r="O167" s="205"/>
      <c r="P167" s="205"/>
      <c r="Q167" s="205"/>
      <c r="R167" s="205"/>
      <c r="S167" s="205"/>
      <c r="T167" s="205"/>
      <c r="U167" s="205"/>
      <c r="V167" s="205"/>
      <c r="W167" s="205"/>
      <c r="X167" s="205"/>
      <c r="Y167" s="205"/>
      <c r="Z167" s="205"/>
      <c r="AA167" s="205"/>
      <c r="AB167" s="205"/>
      <c r="AC167" s="205"/>
      <c r="AD167" s="205"/>
      <c r="AE167" s="205"/>
      <c r="AF167" s="205"/>
      <c r="AG167" s="205"/>
      <c r="AH167" s="205"/>
      <c r="AI167" s="205"/>
      <c r="AJ167" s="205"/>
      <c r="AK167" s="205"/>
      <c r="AL167" s="205"/>
      <c r="AM167" s="205"/>
      <c r="AN167" s="205"/>
      <c r="AO167" s="205"/>
      <c r="AP167" s="205"/>
      <c r="AQ167" s="205"/>
      <c r="AR167" s="205"/>
      <c r="AS167" s="205"/>
      <c r="AT167" s="205"/>
      <c r="AU167" s="205"/>
    </row>
    <row r="168" spans="1:47" ht="18.75" customHeight="1">
      <c r="A168" s="21"/>
      <c r="B168" s="19"/>
      <c r="C168" s="19"/>
      <c r="D168" s="19"/>
      <c r="E168" s="19"/>
      <c r="F168" s="19"/>
      <c r="G168" s="85"/>
      <c r="H168" s="377"/>
      <c r="I168" s="84"/>
      <c r="J168" s="84"/>
      <c r="K168" s="84"/>
      <c r="L168" s="84"/>
      <c r="M168" s="84"/>
      <c r="N168" s="25"/>
      <c r="O168" s="205"/>
      <c r="P168" s="205"/>
      <c r="Q168" s="205"/>
      <c r="R168" s="205"/>
      <c r="S168" s="205"/>
      <c r="T168" s="205"/>
      <c r="U168" s="205"/>
      <c r="V168" s="205"/>
      <c r="W168" s="205"/>
      <c r="X168" s="205"/>
      <c r="Y168" s="205"/>
      <c r="Z168" s="205"/>
      <c r="AA168" s="205"/>
      <c r="AB168" s="205"/>
      <c r="AC168" s="205"/>
      <c r="AD168" s="205"/>
      <c r="AE168" s="205"/>
      <c r="AF168" s="205"/>
      <c r="AG168" s="205"/>
      <c r="AH168" s="205"/>
      <c r="AI168" s="205"/>
      <c r="AJ168" s="205"/>
      <c r="AK168" s="205"/>
      <c r="AL168" s="205"/>
      <c r="AM168" s="205"/>
      <c r="AN168" s="205"/>
      <c r="AO168" s="205"/>
      <c r="AP168" s="205"/>
      <c r="AQ168" s="205"/>
      <c r="AR168" s="205"/>
      <c r="AS168" s="205"/>
      <c r="AT168" s="205"/>
      <c r="AU168" s="205"/>
    </row>
    <row r="169" spans="1:47" ht="18.75" customHeight="1">
      <c r="A169" s="21"/>
      <c r="B169" s="19"/>
      <c r="C169" s="19"/>
      <c r="D169" s="19"/>
      <c r="E169" s="19"/>
      <c r="F169" s="19"/>
      <c r="G169" s="85"/>
      <c r="H169" s="377"/>
      <c r="I169" s="84"/>
      <c r="J169" s="84"/>
      <c r="K169" s="84"/>
      <c r="L169" s="84"/>
      <c r="M169" s="84"/>
      <c r="N169" s="25"/>
      <c r="O169" s="205"/>
      <c r="P169" s="205"/>
      <c r="Q169" s="205"/>
      <c r="R169" s="205"/>
      <c r="S169" s="205"/>
      <c r="T169" s="205"/>
      <c r="U169" s="205"/>
      <c r="V169" s="205"/>
      <c r="W169" s="205"/>
      <c r="X169" s="205"/>
      <c r="Y169" s="205"/>
      <c r="Z169" s="205"/>
      <c r="AA169" s="205"/>
      <c r="AB169" s="205"/>
      <c r="AC169" s="205"/>
      <c r="AD169" s="205"/>
      <c r="AE169" s="205"/>
      <c r="AF169" s="205"/>
      <c r="AG169" s="205"/>
      <c r="AH169" s="205"/>
      <c r="AI169" s="205"/>
      <c r="AJ169" s="205"/>
      <c r="AK169" s="205"/>
      <c r="AL169" s="205"/>
      <c r="AM169" s="205"/>
      <c r="AN169" s="205"/>
      <c r="AO169" s="205"/>
      <c r="AP169" s="205"/>
      <c r="AQ169" s="205"/>
      <c r="AR169" s="205"/>
      <c r="AS169" s="205"/>
      <c r="AT169" s="205"/>
      <c r="AU169" s="205"/>
    </row>
    <row r="170" spans="1:47" ht="18.75" customHeight="1">
      <c r="A170" s="21"/>
      <c r="B170" s="19"/>
      <c r="C170" s="19"/>
      <c r="D170" s="19"/>
      <c r="E170" s="19"/>
      <c r="F170" s="19"/>
      <c r="G170" s="85"/>
      <c r="H170" s="377"/>
      <c r="I170" s="84"/>
      <c r="J170" s="84"/>
      <c r="K170" s="84"/>
      <c r="L170" s="84"/>
      <c r="M170" s="84"/>
      <c r="N170" s="25"/>
      <c r="O170" s="205"/>
      <c r="P170" s="205"/>
      <c r="Q170" s="205"/>
      <c r="R170" s="205"/>
      <c r="S170" s="205"/>
      <c r="T170" s="205"/>
      <c r="U170" s="205"/>
      <c r="V170" s="205"/>
      <c r="W170" s="205"/>
      <c r="X170" s="205"/>
      <c r="Y170" s="205"/>
      <c r="Z170" s="205"/>
      <c r="AA170" s="205"/>
      <c r="AB170" s="205"/>
      <c r="AC170" s="205"/>
      <c r="AD170" s="205"/>
      <c r="AE170" s="205"/>
      <c r="AF170" s="205"/>
      <c r="AG170" s="205"/>
      <c r="AH170" s="205"/>
      <c r="AI170" s="205"/>
      <c r="AJ170" s="205"/>
      <c r="AK170" s="205"/>
      <c r="AL170" s="205"/>
      <c r="AM170" s="205"/>
      <c r="AN170" s="205"/>
      <c r="AO170" s="205"/>
      <c r="AP170" s="205"/>
      <c r="AQ170" s="205"/>
      <c r="AR170" s="205"/>
      <c r="AS170" s="205"/>
      <c r="AT170" s="205"/>
      <c r="AU170" s="205"/>
    </row>
    <row r="171" spans="1:47" ht="18.75" customHeight="1">
      <c r="A171" s="21"/>
      <c r="B171" s="19"/>
      <c r="C171" s="19"/>
      <c r="D171" s="19"/>
      <c r="E171" s="19"/>
      <c r="F171" s="19"/>
      <c r="G171" s="85"/>
      <c r="H171" s="377"/>
      <c r="I171" s="84"/>
      <c r="J171" s="84"/>
      <c r="K171" s="84"/>
      <c r="L171" s="84"/>
      <c r="M171" s="84"/>
      <c r="N171" s="25"/>
      <c r="O171" s="205"/>
      <c r="P171" s="205"/>
      <c r="Q171" s="205"/>
      <c r="R171" s="205"/>
      <c r="S171" s="205"/>
      <c r="T171" s="205"/>
      <c r="U171" s="205"/>
      <c r="V171" s="205"/>
      <c r="W171" s="205"/>
      <c r="X171" s="205"/>
      <c r="Y171" s="205"/>
      <c r="Z171" s="205"/>
      <c r="AA171" s="205"/>
      <c r="AB171" s="205"/>
      <c r="AC171" s="205"/>
      <c r="AD171" s="205"/>
      <c r="AE171" s="205"/>
      <c r="AF171" s="205"/>
      <c r="AG171" s="205"/>
      <c r="AH171" s="205"/>
      <c r="AI171" s="205"/>
      <c r="AJ171" s="205"/>
      <c r="AK171" s="205"/>
      <c r="AL171" s="205"/>
      <c r="AM171" s="205"/>
      <c r="AN171" s="205"/>
      <c r="AO171" s="205"/>
      <c r="AP171" s="205"/>
      <c r="AQ171" s="205"/>
      <c r="AR171" s="205"/>
      <c r="AS171" s="205"/>
      <c r="AT171" s="205"/>
      <c r="AU171" s="205"/>
    </row>
    <row r="172" spans="1:47" ht="18.75" customHeight="1">
      <c r="A172" s="21"/>
      <c r="B172" s="19"/>
      <c r="C172" s="19"/>
      <c r="D172" s="19"/>
      <c r="E172" s="19"/>
      <c r="F172" s="19"/>
      <c r="G172" s="85"/>
      <c r="H172" s="377"/>
      <c r="I172" s="84"/>
      <c r="J172" s="84"/>
      <c r="K172" s="84"/>
      <c r="L172" s="84"/>
      <c r="M172" s="84"/>
      <c r="N172" s="25"/>
      <c r="O172" s="205"/>
      <c r="P172" s="205"/>
      <c r="Q172" s="205"/>
      <c r="R172" s="205"/>
      <c r="S172" s="205"/>
      <c r="T172" s="205"/>
      <c r="U172" s="205"/>
      <c r="V172" s="205"/>
      <c r="W172" s="205"/>
      <c r="X172" s="205"/>
      <c r="Y172" s="205"/>
      <c r="Z172" s="205"/>
      <c r="AA172" s="205"/>
      <c r="AB172" s="205"/>
      <c r="AC172" s="205"/>
      <c r="AD172" s="205"/>
      <c r="AE172" s="205"/>
      <c r="AF172" s="205"/>
      <c r="AG172" s="205"/>
      <c r="AH172" s="205"/>
      <c r="AI172" s="205"/>
      <c r="AJ172" s="205"/>
      <c r="AK172" s="205"/>
      <c r="AL172" s="205"/>
      <c r="AM172" s="205"/>
      <c r="AN172" s="205"/>
      <c r="AO172" s="205"/>
      <c r="AP172" s="205"/>
      <c r="AQ172" s="205"/>
      <c r="AR172" s="205"/>
      <c r="AS172" s="205"/>
      <c r="AT172" s="205"/>
      <c r="AU172" s="205"/>
    </row>
    <row r="173" spans="1:47" ht="18.75" customHeight="1">
      <c r="A173" s="21"/>
      <c r="B173" s="19"/>
      <c r="C173" s="19"/>
      <c r="D173" s="19"/>
      <c r="E173" s="19"/>
      <c r="F173" s="19"/>
      <c r="G173" s="85"/>
      <c r="H173" s="377"/>
      <c r="I173" s="84"/>
      <c r="J173" s="84"/>
      <c r="K173" s="84"/>
      <c r="L173" s="84"/>
      <c r="M173" s="84"/>
      <c r="N173" s="25"/>
      <c r="O173" s="205"/>
      <c r="P173" s="205"/>
      <c r="Q173" s="205"/>
      <c r="R173" s="205"/>
      <c r="S173" s="205"/>
      <c r="T173" s="205"/>
      <c r="U173" s="205"/>
      <c r="V173" s="205"/>
      <c r="W173" s="205"/>
      <c r="X173" s="205"/>
      <c r="Y173" s="205"/>
      <c r="Z173" s="205"/>
      <c r="AA173" s="205"/>
      <c r="AB173" s="205"/>
      <c r="AC173" s="205"/>
      <c r="AD173" s="205"/>
      <c r="AE173" s="205"/>
      <c r="AF173" s="205"/>
      <c r="AG173" s="205"/>
      <c r="AH173" s="205"/>
      <c r="AI173" s="205"/>
      <c r="AJ173" s="205"/>
      <c r="AK173" s="205"/>
      <c r="AL173" s="205"/>
      <c r="AM173" s="205"/>
      <c r="AN173" s="205"/>
      <c r="AO173" s="205"/>
      <c r="AP173" s="205"/>
      <c r="AQ173" s="205"/>
      <c r="AR173" s="205"/>
      <c r="AS173" s="205"/>
      <c r="AT173" s="205"/>
      <c r="AU173" s="205"/>
    </row>
    <row r="174" spans="1:47" ht="18.75" customHeight="1">
      <c r="A174" s="21"/>
      <c r="B174" s="19"/>
      <c r="C174" s="19"/>
      <c r="D174" s="19"/>
      <c r="E174" s="19"/>
      <c r="F174" s="19"/>
      <c r="G174" s="85"/>
      <c r="H174" s="377"/>
      <c r="I174" s="84"/>
      <c r="J174" s="84"/>
      <c r="K174" s="84"/>
      <c r="L174" s="84"/>
      <c r="M174" s="84"/>
      <c r="N174" s="25"/>
      <c r="O174" s="205"/>
      <c r="P174" s="205"/>
      <c r="Q174" s="205"/>
      <c r="R174" s="205"/>
      <c r="S174" s="205"/>
      <c r="T174" s="205"/>
      <c r="U174" s="205"/>
      <c r="V174" s="205"/>
      <c r="W174" s="205"/>
      <c r="X174" s="205"/>
      <c r="Y174" s="205"/>
      <c r="Z174" s="205"/>
      <c r="AA174" s="205"/>
      <c r="AB174" s="205"/>
      <c r="AC174" s="205"/>
      <c r="AD174" s="205"/>
      <c r="AE174" s="205"/>
      <c r="AF174" s="205"/>
      <c r="AG174" s="205"/>
      <c r="AH174" s="205"/>
      <c r="AI174" s="205"/>
      <c r="AJ174" s="205"/>
      <c r="AK174" s="205"/>
      <c r="AL174" s="205"/>
      <c r="AM174" s="205"/>
      <c r="AN174" s="205"/>
      <c r="AO174" s="205"/>
      <c r="AP174" s="205"/>
      <c r="AQ174" s="205"/>
      <c r="AR174" s="205"/>
      <c r="AS174" s="205"/>
      <c r="AT174" s="205"/>
      <c r="AU174" s="205"/>
    </row>
    <row r="175" spans="1:47" ht="18.75" customHeight="1">
      <c r="A175" s="21"/>
      <c r="B175" s="19"/>
      <c r="C175" s="19"/>
      <c r="D175" s="19"/>
      <c r="E175" s="19"/>
      <c r="F175" s="19"/>
      <c r="G175" s="85"/>
      <c r="H175" s="377"/>
      <c r="I175" s="84"/>
      <c r="J175" s="84"/>
      <c r="K175" s="84"/>
      <c r="L175" s="84"/>
      <c r="M175" s="84"/>
      <c r="N175" s="25"/>
      <c r="O175" s="205"/>
      <c r="P175" s="205"/>
      <c r="Q175" s="205"/>
      <c r="R175" s="205"/>
      <c r="S175" s="205"/>
      <c r="T175" s="205"/>
      <c r="U175" s="205"/>
      <c r="V175" s="205"/>
      <c r="W175" s="205"/>
      <c r="X175" s="205"/>
      <c r="Y175" s="205"/>
      <c r="Z175" s="205"/>
      <c r="AA175" s="205"/>
      <c r="AB175" s="205"/>
      <c r="AC175" s="205"/>
      <c r="AD175" s="205"/>
      <c r="AE175" s="205"/>
      <c r="AF175" s="205"/>
      <c r="AG175" s="205"/>
      <c r="AH175" s="205"/>
      <c r="AI175" s="205"/>
      <c r="AJ175" s="205"/>
      <c r="AK175" s="205"/>
      <c r="AL175" s="205"/>
      <c r="AM175" s="205"/>
      <c r="AN175" s="205"/>
      <c r="AO175" s="205"/>
      <c r="AP175" s="205"/>
      <c r="AQ175" s="205"/>
      <c r="AR175" s="205"/>
      <c r="AS175" s="205"/>
      <c r="AT175" s="205"/>
      <c r="AU175" s="205"/>
    </row>
    <row r="176" spans="1:47" ht="18.75" customHeight="1">
      <c r="A176" s="21"/>
      <c r="B176" s="19"/>
      <c r="C176" s="19"/>
      <c r="D176" s="19"/>
      <c r="E176" s="19"/>
      <c r="F176" s="19"/>
      <c r="G176" s="85"/>
      <c r="H176" s="377"/>
      <c r="I176" s="84"/>
      <c r="J176" s="84"/>
      <c r="K176" s="84"/>
      <c r="L176" s="84"/>
      <c r="M176" s="84"/>
      <c r="N176" s="25"/>
      <c r="O176" s="205"/>
      <c r="P176" s="205"/>
      <c r="Q176" s="205"/>
      <c r="R176" s="205"/>
      <c r="S176" s="205"/>
      <c r="T176" s="205"/>
      <c r="U176" s="205"/>
      <c r="V176" s="205"/>
      <c r="W176" s="205"/>
      <c r="X176" s="205"/>
      <c r="Y176" s="205"/>
      <c r="Z176" s="205"/>
      <c r="AA176" s="205"/>
      <c r="AB176" s="205"/>
      <c r="AC176" s="205"/>
      <c r="AD176" s="205"/>
      <c r="AE176" s="205"/>
      <c r="AF176" s="205"/>
      <c r="AG176" s="205"/>
      <c r="AH176" s="205"/>
      <c r="AI176" s="205"/>
      <c r="AJ176" s="205"/>
      <c r="AK176" s="205"/>
      <c r="AL176" s="205"/>
      <c r="AM176" s="205"/>
      <c r="AN176" s="205"/>
      <c r="AO176" s="205"/>
      <c r="AP176" s="205"/>
      <c r="AQ176" s="205"/>
      <c r="AR176" s="205"/>
      <c r="AS176" s="205"/>
      <c r="AT176" s="205"/>
      <c r="AU176" s="205"/>
    </row>
    <row r="177" spans="1:47" ht="18.75" customHeight="1">
      <c r="A177" s="21"/>
      <c r="B177" s="19"/>
      <c r="C177" s="19"/>
      <c r="D177" s="19"/>
      <c r="E177" s="19"/>
      <c r="F177" s="19"/>
      <c r="G177" s="85"/>
      <c r="H177" s="377"/>
      <c r="I177" s="84"/>
      <c r="J177" s="84"/>
      <c r="K177" s="84"/>
      <c r="L177" s="84"/>
      <c r="M177" s="84"/>
      <c r="N177" s="25"/>
      <c r="O177" s="205"/>
      <c r="P177" s="205"/>
      <c r="Q177" s="205"/>
      <c r="R177" s="205"/>
      <c r="S177" s="205"/>
      <c r="T177" s="205"/>
      <c r="U177" s="205"/>
      <c r="V177" s="205"/>
      <c r="W177" s="205"/>
      <c r="X177" s="205"/>
      <c r="Y177" s="205"/>
      <c r="Z177" s="205"/>
      <c r="AA177" s="205"/>
      <c r="AB177" s="205"/>
      <c r="AC177" s="205"/>
      <c r="AD177" s="205"/>
      <c r="AE177" s="205"/>
      <c r="AF177" s="205"/>
      <c r="AG177" s="205"/>
      <c r="AH177" s="205"/>
      <c r="AI177" s="205"/>
      <c r="AJ177" s="205"/>
      <c r="AK177" s="205"/>
      <c r="AL177" s="205"/>
      <c r="AM177" s="205"/>
      <c r="AN177" s="205"/>
      <c r="AO177" s="205"/>
      <c r="AP177" s="205"/>
      <c r="AQ177" s="205"/>
      <c r="AR177" s="205"/>
      <c r="AS177" s="205"/>
      <c r="AT177" s="205"/>
      <c r="AU177" s="205"/>
    </row>
    <row r="178" spans="1:47" ht="18.75" customHeight="1">
      <c r="A178" s="21"/>
      <c r="B178" s="19"/>
      <c r="C178" s="19"/>
      <c r="D178" s="19"/>
      <c r="E178" s="19"/>
      <c r="F178" s="19"/>
      <c r="G178" s="85"/>
      <c r="H178" s="377"/>
      <c r="I178" s="84"/>
      <c r="J178" s="84"/>
      <c r="K178" s="84"/>
      <c r="L178" s="84"/>
      <c r="M178" s="84"/>
      <c r="N178" s="25"/>
      <c r="O178" s="205"/>
      <c r="P178" s="205"/>
      <c r="Q178" s="205"/>
      <c r="R178" s="205"/>
      <c r="S178" s="205"/>
      <c r="T178" s="205"/>
      <c r="U178" s="205"/>
      <c r="V178" s="205"/>
      <c r="W178" s="205"/>
      <c r="X178" s="205"/>
      <c r="Y178" s="205"/>
      <c r="Z178" s="205"/>
      <c r="AA178" s="205"/>
      <c r="AB178" s="205"/>
      <c r="AC178" s="205"/>
      <c r="AD178" s="205"/>
      <c r="AE178" s="205"/>
      <c r="AF178" s="205"/>
      <c r="AG178" s="205"/>
      <c r="AH178" s="205"/>
      <c r="AI178" s="205"/>
      <c r="AJ178" s="205"/>
      <c r="AK178" s="205"/>
      <c r="AL178" s="205"/>
      <c r="AM178" s="205"/>
      <c r="AN178" s="205"/>
      <c r="AO178" s="205"/>
      <c r="AP178" s="205"/>
      <c r="AQ178" s="205"/>
      <c r="AR178" s="205"/>
      <c r="AS178" s="205"/>
      <c r="AT178" s="205"/>
      <c r="AU178" s="205"/>
    </row>
    <row r="179" spans="1:47" ht="18.75" customHeight="1">
      <c r="A179" s="21"/>
      <c r="B179" s="19"/>
      <c r="C179" s="19"/>
      <c r="D179" s="19"/>
      <c r="E179" s="19"/>
      <c r="F179" s="19"/>
      <c r="G179" s="85"/>
      <c r="H179" s="377"/>
      <c r="I179" s="84"/>
      <c r="J179" s="84"/>
      <c r="K179" s="84"/>
      <c r="L179" s="84"/>
      <c r="M179" s="84"/>
      <c r="N179" s="25"/>
      <c r="O179" s="205"/>
      <c r="P179" s="205"/>
      <c r="Q179" s="205"/>
      <c r="R179" s="205"/>
      <c r="S179" s="205"/>
      <c r="T179" s="205"/>
      <c r="U179" s="205"/>
      <c r="V179" s="205"/>
      <c r="W179" s="205"/>
      <c r="X179" s="205"/>
      <c r="Y179" s="205"/>
      <c r="Z179" s="205"/>
      <c r="AA179" s="205"/>
      <c r="AB179" s="205"/>
      <c r="AC179" s="205"/>
      <c r="AD179" s="205"/>
      <c r="AE179" s="205"/>
      <c r="AF179" s="205"/>
      <c r="AG179" s="205"/>
      <c r="AH179" s="205"/>
      <c r="AI179" s="205"/>
      <c r="AJ179" s="205"/>
      <c r="AK179" s="205"/>
      <c r="AL179" s="205"/>
      <c r="AM179" s="205"/>
      <c r="AN179" s="205"/>
      <c r="AO179" s="205"/>
      <c r="AP179" s="205"/>
      <c r="AQ179" s="205"/>
      <c r="AR179" s="205"/>
      <c r="AS179" s="205"/>
      <c r="AT179" s="205"/>
      <c r="AU179" s="205"/>
    </row>
    <row r="180" spans="1:47" ht="18.75" customHeight="1">
      <c r="A180" s="21"/>
      <c r="B180" s="19"/>
      <c r="C180" s="19"/>
      <c r="D180" s="19"/>
      <c r="E180" s="19"/>
      <c r="F180" s="19"/>
      <c r="G180" s="85"/>
      <c r="H180" s="377"/>
      <c r="I180" s="84"/>
      <c r="J180" s="84"/>
      <c r="K180" s="84"/>
      <c r="L180" s="84"/>
      <c r="M180" s="84"/>
      <c r="N180" s="25"/>
      <c r="O180" s="205"/>
      <c r="P180" s="205"/>
      <c r="Q180" s="205"/>
      <c r="R180" s="205"/>
      <c r="S180" s="205"/>
      <c r="T180" s="205"/>
      <c r="U180" s="205"/>
      <c r="V180" s="205"/>
      <c r="W180" s="205"/>
      <c r="X180" s="205"/>
      <c r="Y180" s="205"/>
      <c r="Z180" s="205"/>
      <c r="AA180" s="205"/>
      <c r="AB180" s="205"/>
      <c r="AC180" s="205"/>
      <c r="AD180" s="205"/>
      <c r="AE180" s="205"/>
      <c r="AF180" s="205"/>
      <c r="AG180" s="205"/>
      <c r="AH180" s="205"/>
      <c r="AI180" s="205"/>
      <c r="AJ180" s="205"/>
      <c r="AK180" s="205"/>
      <c r="AL180" s="205"/>
      <c r="AM180" s="205"/>
      <c r="AN180" s="205"/>
      <c r="AO180" s="205"/>
      <c r="AP180" s="205"/>
      <c r="AQ180" s="205"/>
      <c r="AR180" s="205"/>
      <c r="AS180" s="205"/>
      <c r="AT180" s="205"/>
      <c r="AU180" s="205"/>
    </row>
    <row r="181" spans="1:47" ht="18.75" customHeight="1">
      <c r="A181" s="21"/>
      <c r="B181" s="19"/>
      <c r="C181" s="19"/>
      <c r="D181" s="19"/>
      <c r="E181" s="19"/>
      <c r="F181" s="19"/>
      <c r="G181" s="85"/>
      <c r="H181" s="377"/>
      <c r="I181" s="84"/>
      <c r="J181" s="84"/>
      <c r="K181" s="84"/>
      <c r="L181" s="84"/>
      <c r="M181" s="84"/>
      <c r="N181" s="25"/>
      <c r="O181" s="205"/>
      <c r="P181" s="205"/>
      <c r="Q181" s="205"/>
      <c r="R181" s="205"/>
      <c r="S181" s="205"/>
      <c r="T181" s="205"/>
      <c r="U181" s="205"/>
      <c r="V181" s="205"/>
      <c r="W181" s="205"/>
      <c r="X181" s="205"/>
      <c r="Y181" s="205"/>
      <c r="Z181" s="205"/>
      <c r="AA181" s="205"/>
      <c r="AB181" s="205"/>
      <c r="AC181" s="205"/>
      <c r="AD181" s="205"/>
      <c r="AE181" s="205"/>
      <c r="AF181" s="205"/>
      <c r="AG181" s="205"/>
      <c r="AH181" s="205"/>
      <c r="AI181" s="205"/>
      <c r="AJ181" s="205"/>
      <c r="AK181" s="205"/>
      <c r="AL181" s="205"/>
      <c r="AM181" s="205"/>
      <c r="AN181" s="205"/>
      <c r="AO181" s="205"/>
      <c r="AP181" s="205"/>
      <c r="AQ181" s="205"/>
      <c r="AR181" s="205"/>
      <c r="AS181" s="205"/>
      <c r="AT181" s="205"/>
      <c r="AU181" s="205"/>
    </row>
    <row r="182" spans="1:47" ht="18.75" customHeight="1">
      <c r="A182" s="21"/>
      <c r="B182" s="19"/>
      <c r="C182" s="19"/>
      <c r="D182" s="19"/>
      <c r="E182" s="19"/>
      <c r="F182" s="19"/>
      <c r="G182" s="85"/>
      <c r="H182" s="377"/>
      <c r="I182" s="84"/>
      <c r="J182" s="84"/>
      <c r="K182" s="84"/>
      <c r="L182" s="84"/>
      <c r="M182" s="84"/>
      <c r="N182" s="25"/>
      <c r="O182" s="205"/>
      <c r="P182" s="205"/>
      <c r="Q182" s="205"/>
      <c r="R182" s="205"/>
      <c r="S182" s="205"/>
      <c r="T182" s="205"/>
      <c r="U182" s="205"/>
      <c r="V182" s="205"/>
      <c r="W182" s="205"/>
      <c r="X182" s="205"/>
      <c r="Y182" s="205"/>
      <c r="Z182" s="205"/>
      <c r="AA182" s="205"/>
      <c r="AB182" s="205"/>
      <c r="AC182" s="205"/>
      <c r="AD182" s="205"/>
      <c r="AE182" s="205"/>
      <c r="AF182" s="205"/>
      <c r="AG182" s="205"/>
      <c r="AH182" s="205"/>
      <c r="AI182" s="205"/>
      <c r="AJ182" s="205"/>
      <c r="AK182" s="205"/>
      <c r="AL182" s="205"/>
      <c r="AM182" s="205"/>
      <c r="AN182" s="205"/>
      <c r="AO182" s="205"/>
      <c r="AP182" s="205"/>
      <c r="AQ182" s="205"/>
      <c r="AR182" s="205"/>
      <c r="AS182" s="205"/>
      <c r="AT182" s="205"/>
      <c r="AU182" s="205"/>
    </row>
    <row r="183" spans="1:47" ht="18.75" customHeight="1">
      <c r="A183" s="21"/>
      <c r="B183" s="19"/>
      <c r="C183" s="19"/>
      <c r="D183" s="19"/>
      <c r="E183" s="19"/>
      <c r="F183" s="19"/>
      <c r="G183" s="85"/>
      <c r="H183" s="377"/>
      <c r="I183" s="84"/>
      <c r="J183" s="84"/>
      <c r="K183" s="84"/>
      <c r="L183" s="84"/>
      <c r="M183" s="84"/>
      <c r="N183" s="25"/>
      <c r="O183" s="205"/>
      <c r="P183" s="205"/>
      <c r="Q183" s="205"/>
      <c r="R183" s="205"/>
      <c r="S183" s="205"/>
      <c r="T183" s="205"/>
      <c r="U183" s="205"/>
      <c r="V183" s="205"/>
      <c r="W183" s="205"/>
      <c r="X183" s="205"/>
      <c r="Y183" s="205"/>
      <c r="Z183" s="205"/>
      <c r="AA183" s="205"/>
      <c r="AB183" s="205"/>
      <c r="AC183" s="205"/>
      <c r="AD183" s="205"/>
      <c r="AE183" s="205"/>
      <c r="AF183" s="205"/>
      <c r="AG183" s="205"/>
      <c r="AH183" s="205"/>
      <c r="AI183" s="205"/>
      <c r="AJ183" s="205"/>
      <c r="AK183" s="205"/>
      <c r="AL183" s="205"/>
      <c r="AM183" s="205"/>
      <c r="AN183" s="205"/>
      <c r="AO183" s="205"/>
      <c r="AP183" s="205"/>
      <c r="AQ183" s="205"/>
      <c r="AR183" s="205"/>
      <c r="AS183" s="205"/>
      <c r="AT183" s="205"/>
      <c r="AU183" s="205"/>
    </row>
    <row r="184" spans="1:47" ht="18.75" customHeight="1">
      <c r="A184" s="21"/>
      <c r="B184" s="19"/>
      <c r="C184" s="19"/>
      <c r="D184" s="19"/>
      <c r="E184" s="19"/>
      <c r="F184" s="19"/>
      <c r="G184" s="85"/>
      <c r="H184" s="377"/>
      <c r="I184" s="84"/>
      <c r="J184" s="84"/>
      <c r="K184" s="84"/>
      <c r="L184" s="84"/>
      <c r="M184" s="84"/>
      <c r="N184" s="25"/>
      <c r="O184" s="205"/>
      <c r="P184" s="205"/>
      <c r="Q184" s="205"/>
      <c r="R184" s="205"/>
      <c r="S184" s="205"/>
      <c r="T184" s="205"/>
      <c r="U184" s="205"/>
      <c r="V184" s="205"/>
      <c r="W184" s="205"/>
      <c r="X184" s="205"/>
      <c r="Y184" s="205"/>
      <c r="Z184" s="205"/>
      <c r="AA184" s="205"/>
      <c r="AB184" s="205"/>
      <c r="AC184" s="205"/>
      <c r="AD184" s="205"/>
      <c r="AE184" s="205"/>
      <c r="AF184" s="205"/>
      <c r="AG184" s="205"/>
      <c r="AH184" s="205"/>
      <c r="AI184" s="205"/>
      <c r="AJ184" s="205"/>
      <c r="AK184" s="205"/>
      <c r="AL184" s="205"/>
      <c r="AM184" s="205"/>
      <c r="AN184" s="205"/>
      <c r="AO184" s="205"/>
      <c r="AP184" s="205"/>
      <c r="AQ184" s="205"/>
      <c r="AR184" s="205"/>
      <c r="AS184" s="205"/>
      <c r="AT184" s="205"/>
      <c r="AU184" s="205"/>
    </row>
    <row r="185" spans="1:47" ht="18.75" customHeight="1">
      <c r="A185" s="21"/>
      <c r="B185" s="19"/>
      <c r="C185" s="19"/>
      <c r="D185" s="19"/>
      <c r="E185" s="19"/>
      <c r="F185" s="19"/>
      <c r="G185" s="85"/>
      <c r="H185" s="377"/>
      <c r="I185" s="84"/>
      <c r="J185" s="84"/>
      <c r="K185" s="84"/>
      <c r="L185" s="84"/>
      <c r="M185" s="84"/>
      <c r="N185" s="25"/>
      <c r="O185" s="205"/>
      <c r="P185" s="205"/>
      <c r="Q185" s="205"/>
      <c r="R185" s="205"/>
      <c r="S185" s="205"/>
      <c r="T185" s="205"/>
      <c r="U185" s="205"/>
      <c r="V185" s="205"/>
      <c r="W185" s="205"/>
      <c r="X185" s="205"/>
      <c r="Y185" s="205"/>
      <c r="Z185" s="205"/>
      <c r="AA185" s="205"/>
      <c r="AB185" s="205"/>
      <c r="AC185" s="205"/>
      <c r="AD185" s="205"/>
      <c r="AE185" s="205"/>
      <c r="AF185" s="205"/>
      <c r="AG185" s="205"/>
      <c r="AH185" s="205"/>
      <c r="AI185" s="205"/>
      <c r="AJ185" s="205"/>
      <c r="AK185" s="205"/>
      <c r="AL185" s="205"/>
      <c r="AM185" s="205"/>
      <c r="AN185" s="205"/>
      <c r="AO185" s="205"/>
      <c r="AP185" s="205"/>
      <c r="AQ185" s="205"/>
      <c r="AR185" s="205"/>
      <c r="AS185" s="205"/>
      <c r="AT185" s="205"/>
      <c r="AU185" s="205"/>
    </row>
    <row r="186" spans="1:47" ht="18.75" customHeight="1">
      <c r="A186" s="21"/>
      <c r="B186" s="19"/>
      <c r="C186" s="19"/>
      <c r="D186" s="19"/>
      <c r="E186" s="19"/>
      <c r="F186" s="19"/>
      <c r="G186" s="85"/>
      <c r="H186" s="377"/>
      <c r="I186" s="84"/>
      <c r="J186" s="84"/>
      <c r="K186" s="84"/>
      <c r="L186" s="84"/>
      <c r="M186" s="84"/>
      <c r="N186" s="25"/>
      <c r="O186" s="205"/>
      <c r="P186" s="205"/>
      <c r="Q186" s="205"/>
      <c r="R186" s="205"/>
      <c r="S186" s="205"/>
      <c r="T186" s="205"/>
      <c r="U186" s="205"/>
      <c r="V186" s="205"/>
      <c r="W186" s="205"/>
      <c r="X186" s="205"/>
      <c r="Y186" s="205"/>
      <c r="Z186" s="205"/>
      <c r="AA186" s="205"/>
      <c r="AB186" s="205"/>
      <c r="AC186" s="205"/>
      <c r="AD186" s="205"/>
      <c r="AE186" s="205"/>
      <c r="AF186" s="205"/>
      <c r="AG186" s="205"/>
      <c r="AH186" s="205"/>
      <c r="AI186" s="205"/>
      <c r="AJ186" s="205"/>
      <c r="AK186" s="205"/>
      <c r="AL186" s="205"/>
      <c r="AM186" s="205"/>
      <c r="AN186" s="205"/>
      <c r="AO186" s="205"/>
      <c r="AP186" s="205"/>
      <c r="AQ186" s="205"/>
      <c r="AR186" s="205"/>
      <c r="AS186" s="205"/>
      <c r="AT186" s="205"/>
      <c r="AU186" s="205"/>
    </row>
    <row r="187" spans="1:47" ht="18.75" customHeight="1">
      <c r="A187" s="21"/>
      <c r="B187" s="19"/>
      <c r="C187" s="19"/>
      <c r="D187" s="19"/>
      <c r="E187" s="19"/>
      <c r="F187" s="19"/>
      <c r="G187" s="85"/>
      <c r="H187" s="377"/>
      <c r="I187" s="84"/>
      <c r="J187" s="84"/>
      <c r="K187" s="84"/>
      <c r="L187" s="84"/>
      <c r="M187" s="84"/>
      <c r="N187" s="25"/>
      <c r="O187" s="205"/>
      <c r="P187" s="205"/>
      <c r="Q187" s="205"/>
      <c r="R187" s="205"/>
      <c r="S187" s="205"/>
      <c r="T187" s="205"/>
      <c r="U187" s="205"/>
      <c r="V187" s="205"/>
      <c r="W187" s="205"/>
      <c r="X187" s="205"/>
      <c r="Y187" s="205"/>
      <c r="Z187" s="205"/>
      <c r="AA187" s="205"/>
      <c r="AB187" s="205"/>
      <c r="AC187" s="205"/>
      <c r="AD187" s="205"/>
      <c r="AE187" s="205"/>
      <c r="AF187" s="205"/>
      <c r="AG187" s="205"/>
      <c r="AH187" s="205"/>
      <c r="AI187" s="205"/>
      <c r="AJ187" s="205"/>
      <c r="AK187" s="205"/>
      <c r="AL187" s="205"/>
      <c r="AM187" s="205"/>
      <c r="AN187" s="205"/>
      <c r="AO187" s="205"/>
      <c r="AP187" s="205"/>
      <c r="AQ187" s="205"/>
      <c r="AR187" s="205"/>
      <c r="AS187" s="205"/>
      <c r="AT187" s="205"/>
      <c r="AU187" s="205"/>
    </row>
    <row r="188" spans="1:47" ht="18.75" customHeight="1">
      <c r="A188" s="21"/>
      <c r="B188" s="19"/>
      <c r="C188" s="19"/>
      <c r="D188" s="19"/>
      <c r="E188" s="19"/>
      <c r="F188" s="19"/>
      <c r="G188" s="85"/>
      <c r="H188" s="377"/>
      <c r="I188" s="84"/>
      <c r="J188" s="84"/>
      <c r="K188" s="84"/>
      <c r="L188" s="84"/>
      <c r="M188" s="84"/>
      <c r="N188" s="25"/>
      <c r="O188" s="205"/>
      <c r="P188" s="205"/>
      <c r="Q188" s="205"/>
      <c r="R188" s="205"/>
      <c r="S188" s="205"/>
      <c r="T188" s="205"/>
      <c r="U188" s="205"/>
      <c r="V188" s="205"/>
      <c r="W188" s="205"/>
      <c r="X188" s="205"/>
      <c r="Y188" s="205"/>
      <c r="Z188" s="205"/>
      <c r="AA188" s="205"/>
      <c r="AB188" s="205"/>
      <c r="AC188" s="205"/>
      <c r="AD188" s="205"/>
      <c r="AE188" s="205"/>
      <c r="AF188" s="205"/>
      <c r="AG188" s="205"/>
      <c r="AH188" s="205"/>
      <c r="AI188" s="205"/>
      <c r="AJ188" s="205"/>
      <c r="AK188" s="205"/>
      <c r="AL188" s="205"/>
      <c r="AM188" s="205"/>
      <c r="AN188" s="205"/>
      <c r="AO188" s="205"/>
      <c r="AP188" s="205"/>
      <c r="AQ188" s="205"/>
      <c r="AR188" s="205"/>
      <c r="AS188" s="205"/>
      <c r="AT188" s="205"/>
      <c r="AU188" s="205"/>
    </row>
    <row r="189" spans="1:47" ht="18.75" customHeight="1">
      <c r="A189" s="21"/>
      <c r="B189" s="19"/>
      <c r="C189" s="19"/>
      <c r="D189" s="19"/>
      <c r="E189" s="19"/>
      <c r="F189" s="19"/>
      <c r="G189" s="85"/>
      <c r="H189" s="377"/>
      <c r="I189" s="84"/>
      <c r="J189" s="84"/>
      <c r="K189" s="84"/>
      <c r="L189" s="84"/>
      <c r="M189" s="84"/>
      <c r="N189" s="25"/>
      <c r="O189" s="205"/>
      <c r="P189" s="205"/>
      <c r="Q189" s="205"/>
      <c r="R189" s="205"/>
      <c r="S189" s="205"/>
      <c r="T189" s="205"/>
      <c r="U189" s="205"/>
      <c r="V189" s="205"/>
      <c r="W189" s="205"/>
      <c r="X189" s="205"/>
      <c r="Y189" s="205"/>
      <c r="Z189" s="205"/>
      <c r="AA189" s="205"/>
      <c r="AB189" s="205"/>
      <c r="AC189" s="205"/>
      <c r="AD189" s="205"/>
      <c r="AE189" s="205"/>
      <c r="AF189" s="205"/>
      <c r="AG189" s="205"/>
      <c r="AH189" s="205"/>
      <c r="AI189" s="205"/>
      <c r="AJ189" s="205"/>
      <c r="AK189" s="205"/>
      <c r="AL189" s="205"/>
      <c r="AM189" s="205"/>
      <c r="AN189" s="205"/>
      <c r="AO189" s="205"/>
      <c r="AP189" s="205"/>
      <c r="AQ189" s="205"/>
      <c r="AR189" s="205"/>
      <c r="AS189" s="205"/>
      <c r="AT189" s="205"/>
      <c r="AU189" s="205"/>
    </row>
    <row r="190" spans="1:47" ht="18.75" customHeight="1">
      <c r="A190" s="21"/>
      <c r="B190" s="19"/>
      <c r="C190" s="19"/>
      <c r="D190" s="19"/>
      <c r="E190" s="19"/>
      <c r="F190" s="19"/>
      <c r="G190" s="85"/>
      <c r="H190" s="377"/>
      <c r="I190" s="84"/>
      <c r="J190" s="84"/>
      <c r="K190" s="84"/>
      <c r="L190" s="84"/>
      <c r="M190" s="84"/>
      <c r="N190" s="25"/>
      <c r="O190" s="205"/>
      <c r="P190" s="205"/>
      <c r="Q190" s="205"/>
      <c r="R190" s="205"/>
      <c r="S190" s="205"/>
      <c r="T190" s="205"/>
      <c r="U190" s="205"/>
      <c r="V190" s="205"/>
      <c r="W190" s="205"/>
      <c r="X190" s="205"/>
      <c r="Y190" s="205"/>
      <c r="Z190" s="205"/>
      <c r="AA190" s="205"/>
      <c r="AB190" s="205"/>
      <c r="AC190" s="205"/>
      <c r="AD190" s="205"/>
      <c r="AE190" s="205"/>
      <c r="AF190" s="205"/>
      <c r="AG190" s="205"/>
      <c r="AH190" s="205"/>
      <c r="AI190" s="205"/>
      <c r="AJ190" s="205"/>
      <c r="AK190" s="205"/>
      <c r="AL190" s="205"/>
      <c r="AM190" s="205"/>
      <c r="AN190" s="205"/>
      <c r="AO190" s="205"/>
      <c r="AP190" s="205"/>
      <c r="AQ190" s="205"/>
      <c r="AR190" s="205"/>
      <c r="AS190" s="205"/>
      <c r="AT190" s="205"/>
      <c r="AU190" s="205"/>
    </row>
    <row r="191" spans="1:47" ht="18.75" customHeight="1">
      <c r="A191" s="21"/>
      <c r="B191" s="19"/>
      <c r="C191" s="19"/>
      <c r="D191" s="19"/>
      <c r="E191" s="19"/>
      <c r="F191" s="19"/>
      <c r="G191" s="85"/>
      <c r="H191" s="377"/>
      <c r="I191" s="84"/>
      <c r="J191" s="84"/>
      <c r="K191" s="84"/>
      <c r="L191" s="84"/>
      <c r="M191" s="84"/>
      <c r="N191" s="25"/>
      <c r="O191" s="205"/>
      <c r="P191" s="205"/>
      <c r="Q191" s="205"/>
      <c r="R191" s="205"/>
      <c r="S191" s="205"/>
      <c r="T191" s="205"/>
      <c r="U191" s="205"/>
      <c r="V191" s="205"/>
      <c r="W191" s="205"/>
      <c r="X191" s="205"/>
      <c r="Y191" s="205"/>
      <c r="Z191" s="205"/>
      <c r="AA191" s="205"/>
      <c r="AB191" s="205"/>
      <c r="AC191" s="205"/>
      <c r="AD191" s="205"/>
      <c r="AE191" s="205"/>
      <c r="AF191" s="205"/>
      <c r="AG191" s="205"/>
      <c r="AH191" s="205"/>
      <c r="AI191" s="205"/>
      <c r="AJ191" s="205"/>
      <c r="AK191" s="205"/>
      <c r="AL191" s="205"/>
      <c r="AM191" s="205"/>
      <c r="AN191" s="205"/>
      <c r="AO191" s="205"/>
      <c r="AP191" s="205"/>
      <c r="AQ191" s="205"/>
      <c r="AR191" s="205"/>
      <c r="AS191" s="205"/>
      <c r="AT191" s="205"/>
      <c r="AU191" s="205"/>
    </row>
    <row r="192" spans="1:47" ht="18.75" customHeight="1">
      <c r="A192" s="21"/>
      <c r="B192" s="19"/>
      <c r="C192" s="19"/>
      <c r="D192" s="19"/>
      <c r="E192" s="19"/>
      <c r="F192" s="19"/>
      <c r="G192" s="85"/>
      <c r="H192" s="377"/>
      <c r="I192" s="84"/>
      <c r="J192" s="84"/>
      <c r="K192" s="84"/>
      <c r="L192" s="84"/>
      <c r="M192" s="84"/>
      <c r="N192" s="25"/>
      <c r="O192" s="205"/>
      <c r="P192" s="205"/>
      <c r="Q192" s="205"/>
      <c r="R192" s="205"/>
      <c r="S192" s="205"/>
      <c r="T192" s="205"/>
      <c r="U192" s="205"/>
      <c r="V192" s="205"/>
      <c r="W192" s="205"/>
      <c r="X192" s="205"/>
      <c r="Y192" s="205"/>
      <c r="Z192" s="205"/>
      <c r="AA192" s="205"/>
      <c r="AB192" s="205"/>
      <c r="AC192" s="205"/>
      <c r="AD192" s="205"/>
      <c r="AE192" s="205"/>
      <c r="AF192" s="205"/>
      <c r="AG192" s="205"/>
      <c r="AH192" s="205"/>
      <c r="AI192" s="205"/>
      <c r="AJ192" s="205"/>
      <c r="AK192" s="205"/>
      <c r="AL192" s="205"/>
      <c r="AM192" s="205"/>
      <c r="AN192" s="205"/>
      <c r="AO192" s="205"/>
      <c r="AP192" s="205"/>
      <c r="AQ192" s="205"/>
      <c r="AR192" s="205"/>
      <c r="AS192" s="205"/>
      <c r="AT192" s="205"/>
      <c r="AU192" s="205"/>
    </row>
    <row r="193" spans="1:47" ht="18.75" customHeight="1">
      <c r="A193" s="21"/>
      <c r="B193" s="19"/>
      <c r="C193" s="19"/>
      <c r="D193" s="19"/>
      <c r="E193" s="19"/>
      <c r="F193" s="19"/>
      <c r="G193" s="85"/>
      <c r="H193" s="377"/>
      <c r="I193" s="84"/>
      <c r="J193" s="84"/>
      <c r="K193" s="84"/>
      <c r="L193" s="84"/>
      <c r="M193" s="84"/>
      <c r="N193" s="25"/>
      <c r="O193" s="205"/>
      <c r="P193" s="205"/>
      <c r="Q193" s="205"/>
      <c r="R193" s="205"/>
      <c r="S193" s="205"/>
      <c r="T193" s="205"/>
      <c r="U193" s="205"/>
      <c r="V193" s="205"/>
      <c r="W193" s="205"/>
      <c r="X193" s="205"/>
      <c r="Y193" s="205"/>
      <c r="Z193" s="205"/>
      <c r="AA193" s="205"/>
      <c r="AB193" s="205"/>
      <c r="AC193" s="205"/>
      <c r="AD193" s="205"/>
      <c r="AE193" s="205"/>
      <c r="AF193" s="205"/>
      <c r="AG193" s="205"/>
      <c r="AH193" s="205"/>
      <c r="AI193" s="205"/>
      <c r="AJ193" s="205"/>
      <c r="AK193" s="205"/>
      <c r="AL193" s="205"/>
      <c r="AM193" s="205"/>
      <c r="AN193" s="205"/>
      <c r="AO193" s="205"/>
      <c r="AP193" s="205"/>
      <c r="AQ193" s="205"/>
      <c r="AR193" s="205"/>
      <c r="AS193" s="205"/>
      <c r="AT193" s="205"/>
      <c r="AU193" s="205"/>
    </row>
    <row r="194" spans="1:47" ht="18.75" customHeight="1">
      <c r="A194" s="21"/>
      <c r="B194" s="19"/>
      <c r="C194" s="19"/>
      <c r="D194" s="19"/>
      <c r="E194" s="19"/>
      <c r="F194" s="19"/>
      <c r="G194" s="85"/>
      <c r="H194" s="377"/>
      <c r="I194" s="84"/>
      <c r="J194" s="84"/>
      <c r="K194" s="84"/>
      <c r="L194" s="84"/>
      <c r="M194" s="84"/>
      <c r="N194" s="25"/>
      <c r="O194" s="205"/>
      <c r="P194" s="205"/>
      <c r="Q194" s="205"/>
      <c r="R194" s="205"/>
      <c r="S194" s="205"/>
      <c r="T194" s="205"/>
      <c r="U194" s="205"/>
      <c r="V194" s="205"/>
      <c r="W194" s="205"/>
      <c r="X194" s="205"/>
      <c r="Y194" s="205"/>
      <c r="Z194" s="205"/>
      <c r="AA194" s="205"/>
      <c r="AB194" s="205"/>
      <c r="AC194" s="205"/>
      <c r="AD194" s="205"/>
      <c r="AE194" s="205"/>
      <c r="AF194" s="205"/>
      <c r="AG194" s="205"/>
      <c r="AH194" s="205"/>
      <c r="AI194" s="205"/>
      <c r="AJ194" s="205"/>
      <c r="AK194" s="205"/>
      <c r="AL194" s="205"/>
      <c r="AM194" s="205"/>
      <c r="AN194" s="205"/>
      <c r="AO194" s="205"/>
      <c r="AP194" s="205"/>
      <c r="AQ194" s="205"/>
      <c r="AR194" s="205"/>
      <c r="AS194" s="205"/>
      <c r="AT194" s="205"/>
      <c r="AU194" s="205"/>
    </row>
    <row r="195" spans="1:47" ht="18.75" customHeight="1">
      <c r="A195" s="21"/>
      <c r="B195" s="19"/>
      <c r="C195" s="19"/>
      <c r="D195" s="19"/>
      <c r="E195" s="19"/>
      <c r="F195" s="19"/>
      <c r="G195" s="85"/>
      <c r="H195" s="377"/>
      <c r="I195" s="84"/>
      <c r="J195" s="84"/>
      <c r="K195" s="84"/>
      <c r="L195" s="84"/>
      <c r="M195" s="84"/>
      <c r="N195" s="25"/>
      <c r="O195" s="205"/>
      <c r="P195" s="205"/>
      <c r="Q195" s="205"/>
      <c r="R195" s="205"/>
      <c r="S195" s="205"/>
      <c r="T195" s="205"/>
      <c r="U195" s="205"/>
      <c r="V195" s="205"/>
      <c r="W195" s="205"/>
      <c r="X195" s="205"/>
      <c r="Y195" s="205"/>
      <c r="Z195" s="205"/>
      <c r="AA195" s="205"/>
      <c r="AB195" s="205"/>
      <c r="AC195" s="205"/>
      <c r="AD195" s="205"/>
      <c r="AE195" s="205"/>
      <c r="AF195" s="205"/>
      <c r="AG195" s="205"/>
      <c r="AH195" s="205"/>
      <c r="AI195" s="205"/>
      <c r="AJ195" s="205"/>
      <c r="AK195" s="205"/>
      <c r="AL195" s="205"/>
      <c r="AM195" s="205"/>
      <c r="AN195" s="205"/>
      <c r="AO195" s="205"/>
      <c r="AP195" s="205"/>
      <c r="AQ195" s="205"/>
      <c r="AR195" s="205"/>
      <c r="AS195" s="205"/>
      <c r="AT195" s="205"/>
      <c r="AU195" s="205"/>
    </row>
    <row r="196" spans="1:47" ht="18.75" customHeight="1">
      <c r="A196" s="21"/>
      <c r="B196" s="19"/>
      <c r="C196" s="19"/>
      <c r="D196" s="19"/>
      <c r="E196" s="19"/>
      <c r="F196" s="19"/>
      <c r="G196" s="85"/>
      <c r="H196" s="377"/>
      <c r="I196" s="84"/>
      <c r="J196" s="84"/>
      <c r="K196" s="84"/>
      <c r="L196" s="84"/>
      <c r="M196" s="84"/>
      <c r="N196" s="25"/>
      <c r="O196" s="205"/>
      <c r="P196" s="205"/>
      <c r="Q196" s="205"/>
      <c r="R196" s="205"/>
      <c r="S196" s="205"/>
      <c r="T196" s="205"/>
      <c r="U196" s="205"/>
      <c r="V196" s="205"/>
      <c r="W196" s="205"/>
      <c r="X196" s="205"/>
      <c r="Y196" s="205"/>
      <c r="Z196" s="205"/>
      <c r="AA196" s="205"/>
      <c r="AB196" s="205"/>
      <c r="AC196" s="205"/>
      <c r="AD196" s="205"/>
      <c r="AE196" s="205"/>
      <c r="AF196" s="205"/>
      <c r="AG196" s="205"/>
      <c r="AH196" s="205"/>
      <c r="AI196" s="205"/>
      <c r="AJ196" s="205"/>
      <c r="AK196" s="205"/>
      <c r="AL196" s="205"/>
      <c r="AM196" s="205"/>
      <c r="AN196" s="205"/>
      <c r="AO196" s="205"/>
      <c r="AP196" s="205"/>
      <c r="AQ196" s="205"/>
      <c r="AR196" s="205"/>
      <c r="AS196" s="205"/>
      <c r="AT196" s="205"/>
      <c r="AU196" s="205"/>
    </row>
    <row r="197" spans="1:47" ht="18.75" customHeight="1">
      <c r="A197" s="21"/>
      <c r="B197" s="19"/>
      <c r="C197" s="19"/>
      <c r="D197" s="19"/>
      <c r="E197" s="19"/>
      <c r="F197" s="19"/>
      <c r="G197" s="85"/>
      <c r="H197" s="377"/>
      <c r="I197" s="84"/>
      <c r="J197" s="84"/>
      <c r="K197" s="84"/>
      <c r="L197" s="84"/>
      <c r="M197" s="84"/>
      <c r="N197" s="25"/>
      <c r="O197" s="205"/>
      <c r="P197" s="205"/>
      <c r="Q197" s="205"/>
      <c r="R197" s="205"/>
      <c r="S197" s="205"/>
      <c r="T197" s="205"/>
      <c r="U197" s="205"/>
      <c r="V197" s="205"/>
      <c r="W197" s="205"/>
      <c r="X197" s="205"/>
      <c r="Y197" s="205"/>
      <c r="Z197" s="205"/>
      <c r="AA197" s="205"/>
      <c r="AB197" s="205"/>
      <c r="AC197" s="205"/>
      <c r="AD197" s="205"/>
      <c r="AE197" s="205"/>
      <c r="AF197" s="205"/>
      <c r="AG197" s="205"/>
      <c r="AH197" s="205"/>
      <c r="AI197" s="205"/>
      <c r="AJ197" s="205"/>
      <c r="AK197" s="205"/>
      <c r="AL197" s="205"/>
      <c r="AM197" s="205"/>
      <c r="AN197" s="205"/>
      <c r="AO197" s="205"/>
      <c r="AP197" s="205"/>
      <c r="AQ197" s="205"/>
      <c r="AR197" s="205"/>
      <c r="AS197" s="205"/>
      <c r="AT197" s="205"/>
      <c r="AU197" s="205"/>
    </row>
    <row r="198" spans="1:47" ht="18.75" customHeight="1">
      <c r="A198" s="21"/>
      <c r="B198" s="19"/>
      <c r="C198" s="19"/>
      <c r="D198" s="19"/>
      <c r="E198" s="19"/>
      <c r="F198" s="19"/>
      <c r="G198" s="85"/>
      <c r="H198" s="377"/>
      <c r="I198" s="84"/>
      <c r="J198" s="84"/>
      <c r="K198" s="84"/>
      <c r="L198" s="84"/>
      <c r="M198" s="84"/>
      <c r="N198" s="25"/>
      <c r="O198" s="205"/>
      <c r="P198" s="205"/>
      <c r="Q198" s="205"/>
      <c r="R198" s="205"/>
      <c r="S198" s="205"/>
      <c r="T198" s="205"/>
      <c r="U198" s="205"/>
      <c r="V198" s="205"/>
      <c r="W198" s="205"/>
      <c r="X198" s="205"/>
      <c r="Y198" s="205"/>
      <c r="Z198" s="205"/>
      <c r="AA198" s="205"/>
      <c r="AB198" s="205"/>
      <c r="AC198" s="205"/>
      <c r="AD198" s="205"/>
      <c r="AE198" s="205"/>
      <c r="AF198" s="205"/>
      <c r="AG198" s="205"/>
      <c r="AH198" s="205"/>
      <c r="AI198" s="205"/>
      <c r="AJ198" s="205"/>
      <c r="AK198" s="205"/>
      <c r="AL198" s="205"/>
      <c r="AM198" s="205"/>
      <c r="AN198" s="205"/>
      <c r="AO198" s="205"/>
      <c r="AP198" s="205"/>
      <c r="AQ198" s="205"/>
      <c r="AR198" s="205"/>
      <c r="AS198" s="205"/>
      <c r="AT198" s="205"/>
      <c r="AU198" s="205"/>
    </row>
    <row r="199" spans="1:47" ht="18.75" customHeight="1">
      <c r="A199" s="21"/>
      <c r="B199" s="19"/>
      <c r="C199" s="19"/>
      <c r="D199" s="19"/>
      <c r="E199" s="19"/>
      <c r="F199" s="19"/>
      <c r="G199" s="85"/>
      <c r="H199" s="377"/>
      <c r="I199" s="84"/>
      <c r="J199" s="84"/>
      <c r="K199" s="84"/>
      <c r="L199" s="84"/>
      <c r="M199" s="84"/>
      <c r="N199" s="25"/>
      <c r="O199" s="205"/>
      <c r="P199" s="205"/>
      <c r="Q199" s="205"/>
      <c r="R199" s="205"/>
      <c r="S199" s="205"/>
      <c r="T199" s="205"/>
      <c r="U199" s="205"/>
      <c r="V199" s="205"/>
      <c r="W199" s="205"/>
      <c r="X199" s="205"/>
      <c r="Y199" s="205"/>
      <c r="Z199" s="205"/>
      <c r="AA199" s="205"/>
      <c r="AB199" s="205"/>
      <c r="AC199" s="205"/>
      <c r="AD199" s="205"/>
      <c r="AE199" s="205"/>
      <c r="AF199" s="205"/>
      <c r="AG199" s="205"/>
      <c r="AH199" s="205"/>
      <c r="AI199" s="205"/>
      <c r="AJ199" s="205"/>
      <c r="AK199" s="205"/>
      <c r="AL199" s="205"/>
      <c r="AM199" s="205"/>
      <c r="AN199" s="205"/>
      <c r="AO199" s="205"/>
      <c r="AP199" s="205"/>
      <c r="AQ199" s="205"/>
      <c r="AR199" s="205"/>
      <c r="AS199" s="205"/>
      <c r="AT199" s="205"/>
      <c r="AU199" s="205"/>
    </row>
    <row r="200" spans="1:47" ht="18.75" customHeight="1">
      <c r="A200" s="21"/>
      <c r="B200" s="19"/>
      <c r="C200" s="19"/>
      <c r="D200" s="19"/>
      <c r="E200" s="19"/>
      <c r="F200" s="19"/>
      <c r="G200" s="85"/>
      <c r="H200" s="377"/>
      <c r="I200" s="84"/>
      <c r="J200" s="84"/>
      <c r="K200" s="84"/>
      <c r="L200" s="84"/>
      <c r="M200" s="84"/>
      <c r="N200" s="25"/>
      <c r="O200" s="205"/>
      <c r="P200" s="205"/>
      <c r="Q200" s="205"/>
      <c r="R200" s="205"/>
      <c r="S200" s="205"/>
      <c r="T200" s="205"/>
      <c r="U200" s="205"/>
      <c r="V200" s="205"/>
      <c r="W200" s="205"/>
      <c r="X200" s="205"/>
      <c r="Y200" s="205"/>
      <c r="Z200" s="205"/>
      <c r="AA200" s="205"/>
      <c r="AB200" s="205"/>
      <c r="AC200" s="205"/>
      <c r="AD200" s="205"/>
      <c r="AE200" s="205"/>
      <c r="AF200" s="205"/>
      <c r="AG200" s="205"/>
      <c r="AH200" s="205"/>
      <c r="AI200" s="205"/>
      <c r="AJ200" s="205"/>
      <c r="AK200" s="205"/>
      <c r="AL200" s="205"/>
      <c r="AM200" s="205"/>
      <c r="AN200" s="205"/>
      <c r="AO200" s="205"/>
      <c r="AP200" s="205"/>
      <c r="AQ200" s="205"/>
      <c r="AR200" s="205"/>
      <c r="AS200" s="205"/>
      <c r="AT200" s="205"/>
      <c r="AU200" s="205"/>
    </row>
    <row r="201" spans="1:47" ht="18.75" customHeight="1">
      <c r="A201" s="21"/>
      <c r="B201" s="19"/>
      <c r="C201" s="19"/>
      <c r="D201" s="19"/>
      <c r="E201" s="19"/>
      <c r="F201" s="19"/>
      <c r="G201" s="85"/>
      <c r="H201" s="377"/>
      <c r="I201" s="84"/>
      <c r="J201" s="84"/>
      <c r="K201" s="84"/>
      <c r="L201" s="84"/>
      <c r="M201" s="84"/>
      <c r="N201" s="25"/>
      <c r="O201" s="205"/>
      <c r="P201" s="205"/>
      <c r="Q201" s="205"/>
      <c r="R201" s="205"/>
      <c r="S201" s="205"/>
      <c r="T201" s="205"/>
      <c r="U201" s="205"/>
      <c r="V201" s="205"/>
      <c r="W201" s="205"/>
      <c r="X201" s="205"/>
      <c r="Y201" s="205"/>
      <c r="Z201" s="205"/>
      <c r="AA201" s="205"/>
      <c r="AB201" s="205"/>
      <c r="AC201" s="205"/>
      <c r="AD201" s="205"/>
      <c r="AE201" s="205"/>
      <c r="AF201" s="205"/>
      <c r="AG201" s="205"/>
      <c r="AH201" s="205"/>
      <c r="AI201" s="205"/>
      <c r="AJ201" s="205"/>
      <c r="AK201" s="205"/>
      <c r="AL201" s="205"/>
      <c r="AM201" s="205"/>
      <c r="AN201" s="205"/>
      <c r="AO201" s="205"/>
      <c r="AP201" s="205"/>
      <c r="AQ201" s="205"/>
      <c r="AR201" s="205"/>
      <c r="AS201" s="205"/>
      <c r="AT201" s="205"/>
      <c r="AU201" s="205"/>
    </row>
    <row r="202" spans="1:47" ht="18.75" customHeight="1">
      <c r="A202" s="21"/>
      <c r="B202" s="19"/>
      <c r="C202" s="19"/>
      <c r="D202" s="19"/>
      <c r="E202" s="19"/>
      <c r="F202" s="19"/>
      <c r="G202" s="85"/>
      <c r="H202" s="377"/>
      <c r="I202" s="84"/>
      <c r="J202" s="84"/>
      <c r="K202" s="84"/>
      <c r="L202" s="84"/>
      <c r="M202" s="84"/>
      <c r="N202" s="25"/>
      <c r="O202" s="205"/>
      <c r="P202" s="205"/>
      <c r="Q202" s="205"/>
      <c r="R202" s="205"/>
      <c r="S202" s="205"/>
      <c r="T202" s="205"/>
      <c r="U202" s="205"/>
      <c r="V202" s="205"/>
      <c r="W202" s="205"/>
      <c r="X202" s="205"/>
      <c r="Y202" s="205"/>
      <c r="Z202" s="205"/>
      <c r="AA202" s="205"/>
      <c r="AB202" s="205"/>
      <c r="AC202" s="205"/>
      <c r="AD202" s="205"/>
      <c r="AE202" s="205"/>
      <c r="AF202" s="205"/>
      <c r="AG202" s="205"/>
      <c r="AH202" s="205"/>
      <c r="AI202" s="205"/>
      <c r="AJ202" s="205"/>
      <c r="AK202" s="205"/>
      <c r="AL202" s="205"/>
      <c r="AM202" s="205"/>
      <c r="AN202" s="205"/>
      <c r="AO202" s="205"/>
      <c r="AP202" s="205"/>
      <c r="AQ202" s="205"/>
      <c r="AR202" s="205"/>
      <c r="AS202" s="205"/>
      <c r="AT202" s="205"/>
      <c r="AU202" s="205"/>
    </row>
    <row r="203" spans="1:47" ht="18.75" customHeight="1">
      <c r="A203" s="21"/>
      <c r="B203" s="19"/>
      <c r="C203" s="19"/>
      <c r="D203" s="19"/>
      <c r="E203" s="19"/>
      <c r="F203" s="19"/>
      <c r="G203" s="85"/>
      <c r="H203" s="377"/>
      <c r="I203" s="84"/>
      <c r="J203" s="84"/>
      <c r="K203" s="84"/>
      <c r="L203" s="84"/>
      <c r="M203" s="84"/>
      <c r="N203" s="25"/>
      <c r="O203" s="205"/>
      <c r="P203" s="205"/>
      <c r="Q203" s="205"/>
      <c r="R203" s="205"/>
      <c r="S203" s="205"/>
      <c r="T203" s="205"/>
      <c r="U203" s="205"/>
      <c r="V203" s="205"/>
      <c r="W203" s="205"/>
      <c r="X203" s="205"/>
      <c r="Y203" s="205"/>
      <c r="Z203" s="205"/>
      <c r="AA203" s="205"/>
      <c r="AB203" s="205"/>
      <c r="AC203" s="205"/>
      <c r="AD203" s="205"/>
      <c r="AE203" s="205"/>
      <c r="AF203" s="205"/>
      <c r="AG203" s="205"/>
      <c r="AH203" s="205"/>
      <c r="AI203" s="205"/>
      <c r="AJ203" s="205"/>
      <c r="AK203" s="205"/>
      <c r="AL203" s="205"/>
      <c r="AM203" s="205"/>
      <c r="AN203" s="205"/>
      <c r="AO203" s="205"/>
      <c r="AP203" s="205"/>
      <c r="AQ203" s="205"/>
      <c r="AR203" s="205"/>
      <c r="AS203" s="205"/>
      <c r="AT203" s="205"/>
      <c r="AU203" s="205"/>
    </row>
    <row r="204" spans="1:47" ht="18.75" customHeight="1">
      <c r="A204" s="21"/>
      <c r="B204" s="19"/>
      <c r="C204" s="19"/>
      <c r="D204" s="19"/>
      <c r="E204" s="19"/>
      <c r="F204" s="19"/>
      <c r="G204" s="85"/>
      <c r="H204" s="377"/>
      <c r="I204" s="84"/>
      <c r="J204" s="84"/>
      <c r="K204" s="84"/>
      <c r="L204" s="84"/>
      <c r="M204" s="84"/>
      <c r="N204" s="25"/>
      <c r="O204" s="205"/>
      <c r="P204" s="205"/>
      <c r="Q204" s="205"/>
      <c r="R204" s="205"/>
      <c r="S204" s="205"/>
      <c r="T204" s="205"/>
      <c r="U204" s="205"/>
      <c r="V204" s="205"/>
      <c r="W204" s="205"/>
      <c r="X204" s="205"/>
      <c r="Y204" s="205"/>
      <c r="Z204" s="205"/>
      <c r="AA204" s="205"/>
      <c r="AB204" s="205"/>
      <c r="AC204" s="205"/>
      <c r="AD204" s="205"/>
      <c r="AE204" s="205"/>
      <c r="AF204" s="205"/>
      <c r="AG204" s="205"/>
      <c r="AH204" s="205"/>
      <c r="AI204" s="205"/>
      <c r="AJ204" s="205"/>
      <c r="AK204" s="205"/>
      <c r="AL204" s="205"/>
      <c r="AM204" s="205"/>
      <c r="AN204" s="205"/>
      <c r="AO204" s="205"/>
      <c r="AP204" s="205"/>
      <c r="AQ204" s="205"/>
      <c r="AR204" s="205"/>
      <c r="AS204" s="205"/>
      <c r="AT204" s="205"/>
      <c r="AU204" s="205"/>
    </row>
    <row r="205" spans="1:47" ht="18.75" customHeight="1">
      <c r="A205" s="21"/>
      <c r="B205" s="19"/>
      <c r="C205" s="19"/>
      <c r="D205" s="19"/>
      <c r="E205" s="19"/>
      <c r="F205" s="19"/>
      <c r="G205" s="85"/>
      <c r="H205" s="377"/>
      <c r="I205" s="84"/>
      <c r="J205" s="84"/>
      <c r="K205" s="84"/>
      <c r="L205" s="84"/>
      <c r="M205" s="84"/>
      <c r="N205" s="25"/>
      <c r="O205" s="205"/>
      <c r="P205" s="205"/>
      <c r="Q205" s="205"/>
      <c r="R205" s="205"/>
      <c r="S205" s="205"/>
      <c r="T205" s="205"/>
      <c r="U205" s="205"/>
      <c r="V205" s="205"/>
      <c r="W205" s="205"/>
      <c r="X205" s="205"/>
      <c r="Y205" s="205"/>
      <c r="Z205" s="205"/>
      <c r="AA205" s="205"/>
      <c r="AB205" s="205"/>
      <c r="AC205" s="205"/>
      <c r="AD205" s="205"/>
      <c r="AE205" s="205"/>
      <c r="AF205" s="205"/>
      <c r="AG205" s="205"/>
      <c r="AH205" s="205"/>
      <c r="AI205" s="205"/>
      <c r="AJ205" s="205"/>
      <c r="AK205" s="205"/>
      <c r="AL205" s="205"/>
      <c r="AM205" s="205"/>
      <c r="AN205" s="205"/>
      <c r="AO205" s="205"/>
      <c r="AP205" s="205"/>
      <c r="AQ205" s="205"/>
      <c r="AR205" s="205"/>
      <c r="AS205" s="205"/>
      <c r="AT205" s="205"/>
      <c r="AU205" s="205"/>
    </row>
    <row r="206" spans="1:47" ht="18.75" customHeight="1">
      <c r="A206" s="21"/>
      <c r="B206" s="19"/>
      <c r="C206" s="19"/>
      <c r="D206" s="19"/>
      <c r="E206" s="19"/>
      <c r="F206" s="19"/>
      <c r="G206" s="85"/>
      <c r="H206" s="377"/>
      <c r="I206" s="84"/>
      <c r="J206" s="84"/>
      <c r="K206" s="84"/>
      <c r="L206" s="84"/>
      <c r="M206" s="84"/>
      <c r="N206" s="25"/>
      <c r="O206" s="205"/>
      <c r="P206" s="205"/>
      <c r="Q206" s="205"/>
      <c r="R206" s="205"/>
      <c r="S206" s="205"/>
      <c r="T206" s="205"/>
      <c r="U206" s="205"/>
      <c r="V206" s="205"/>
      <c r="W206" s="205"/>
      <c r="X206" s="205"/>
      <c r="Y206" s="205"/>
      <c r="Z206" s="205"/>
      <c r="AA206" s="205"/>
      <c r="AB206" s="205"/>
      <c r="AC206" s="205"/>
      <c r="AD206" s="205"/>
      <c r="AE206" s="205"/>
      <c r="AF206" s="205"/>
      <c r="AG206" s="205"/>
      <c r="AH206" s="205"/>
      <c r="AI206" s="205"/>
      <c r="AJ206" s="205"/>
      <c r="AK206" s="205"/>
      <c r="AL206" s="205"/>
      <c r="AM206" s="205"/>
      <c r="AN206" s="205"/>
      <c r="AO206" s="205"/>
      <c r="AP206" s="205"/>
      <c r="AQ206" s="205"/>
      <c r="AR206" s="205"/>
      <c r="AS206" s="205"/>
      <c r="AT206" s="205"/>
      <c r="AU206" s="205"/>
    </row>
    <row r="207" spans="1:47" ht="18.75" customHeight="1">
      <c r="A207" s="21"/>
      <c r="B207" s="19"/>
      <c r="C207" s="19"/>
      <c r="D207" s="19"/>
      <c r="E207" s="19"/>
      <c r="F207" s="19"/>
      <c r="G207" s="85"/>
      <c r="H207" s="377"/>
      <c r="I207" s="84"/>
      <c r="J207" s="84"/>
      <c r="K207" s="84"/>
      <c r="L207" s="84"/>
      <c r="M207" s="84"/>
      <c r="N207" s="25"/>
      <c r="O207" s="205"/>
      <c r="P207" s="205"/>
      <c r="Q207" s="205"/>
      <c r="R207" s="205"/>
      <c r="S207" s="205"/>
      <c r="T207" s="205"/>
      <c r="U207" s="205"/>
      <c r="V207" s="205"/>
      <c r="W207" s="205"/>
      <c r="X207" s="205"/>
      <c r="Y207" s="205"/>
      <c r="Z207" s="205"/>
      <c r="AA207" s="205"/>
      <c r="AB207" s="205"/>
      <c r="AC207" s="205"/>
      <c r="AD207" s="205"/>
      <c r="AE207" s="205"/>
      <c r="AF207" s="205"/>
      <c r="AG207" s="205"/>
      <c r="AH207" s="205"/>
      <c r="AI207" s="205"/>
      <c r="AJ207" s="205"/>
      <c r="AK207" s="205"/>
      <c r="AL207" s="205"/>
      <c r="AM207" s="205"/>
      <c r="AN207" s="205"/>
      <c r="AO207" s="205"/>
      <c r="AP207" s="205"/>
      <c r="AQ207" s="205"/>
      <c r="AR207" s="205"/>
      <c r="AS207" s="205"/>
      <c r="AT207" s="205"/>
      <c r="AU207" s="205"/>
    </row>
    <row r="208" spans="1:47" ht="18.75" customHeight="1">
      <c r="A208" s="21"/>
      <c r="B208" s="19"/>
      <c r="C208" s="19"/>
      <c r="D208" s="19"/>
      <c r="E208" s="19"/>
      <c r="F208" s="19"/>
      <c r="G208" s="85"/>
      <c r="H208" s="377"/>
      <c r="I208" s="84"/>
      <c r="J208" s="84"/>
      <c r="K208" s="84"/>
      <c r="L208" s="84"/>
      <c r="M208" s="84"/>
      <c r="N208" s="25"/>
      <c r="O208" s="205"/>
      <c r="P208" s="205"/>
      <c r="Q208" s="205"/>
      <c r="R208" s="205"/>
      <c r="S208" s="205"/>
      <c r="T208" s="205"/>
      <c r="U208" s="205"/>
      <c r="V208" s="205"/>
      <c r="W208" s="205"/>
      <c r="X208" s="205"/>
      <c r="Y208" s="205"/>
      <c r="Z208" s="205"/>
      <c r="AA208" s="205"/>
      <c r="AB208" s="205"/>
      <c r="AC208" s="205"/>
      <c r="AD208" s="205"/>
      <c r="AE208" s="205"/>
      <c r="AF208" s="205"/>
      <c r="AG208" s="205"/>
      <c r="AH208" s="205"/>
      <c r="AI208" s="205"/>
      <c r="AJ208" s="205"/>
      <c r="AK208" s="205"/>
      <c r="AL208" s="205"/>
      <c r="AM208" s="205"/>
      <c r="AN208" s="205"/>
      <c r="AO208" s="205"/>
      <c r="AP208" s="205"/>
      <c r="AQ208" s="205"/>
      <c r="AR208" s="205"/>
      <c r="AS208" s="205"/>
      <c r="AT208" s="205"/>
      <c r="AU208" s="205"/>
    </row>
    <row r="209" spans="1:47" ht="18.75" customHeight="1">
      <c r="A209" s="21"/>
      <c r="B209" s="19"/>
      <c r="C209" s="19"/>
      <c r="D209" s="19"/>
      <c r="E209" s="19"/>
      <c r="F209" s="19"/>
      <c r="G209" s="85"/>
      <c r="H209" s="377"/>
      <c r="I209" s="84"/>
      <c r="J209" s="84"/>
      <c r="K209" s="84"/>
      <c r="L209" s="84"/>
      <c r="M209" s="84"/>
      <c r="N209" s="25"/>
      <c r="O209" s="205"/>
      <c r="P209" s="205"/>
      <c r="Q209" s="205"/>
      <c r="R209" s="205"/>
      <c r="S209" s="205"/>
      <c r="T209" s="205"/>
      <c r="U209" s="205"/>
      <c r="V209" s="205"/>
      <c r="W209" s="205"/>
      <c r="X209" s="205"/>
      <c r="Y209" s="205"/>
      <c r="Z209" s="205"/>
      <c r="AA209" s="205"/>
      <c r="AB209" s="205"/>
      <c r="AC209" s="205"/>
      <c r="AD209" s="205"/>
      <c r="AE209" s="205"/>
      <c r="AF209" s="205"/>
      <c r="AG209" s="205"/>
      <c r="AH209" s="205"/>
      <c r="AI209" s="205"/>
      <c r="AJ209" s="205"/>
      <c r="AK209" s="205"/>
      <c r="AL209" s="205"/>
      <c r="AM209" s="205"/>
      <c r="AN209" s="205"/>
      <c r="AO209" s="205"/>
      <c r="AP209" s="205"/>
      <c r="AQ209" s="205"/>
      <c r="AR209" s="205"/>
      <c r="AS209" s="205"/>
      <c r="AT209" s="205"/>
      <c r="AU209" s="205"/>
    </row>
    <row r="210" spans="1:47" ht="18.75" customHeight="1">
      <c r="A210" s="21"/>
      <c r="B210" s="19"/>
      <c r="C210" s="19"/>
      <c r="D210" s="19"/>
      <c r="E210" s="19"/>
      <c r="F210" s="19"/>
      <c r="G210" s="85"/>
      <c r="H210" s="377"/>
      <c r="I210" s="84"/>
      <c r="J210" s="84"/>
      <c r="K210" s="84"/>
      <c r="L210" s="84"/>
      <c r="M210" s="84"/>
      <c r="N210" s="25"/>
      <c r="O210" s="205"/>
      <c r="P210" s="205"/>
      <c r="Q210" s="205"/>
      <c r="R210" s="205"/>
      <c r="S210" s="205"/>
      <c r="T210" s="205"/>
      <c r="U210" s="205"/>
      <c r="V210" s="205"/>
      <c r="W210" s="205"/>
      <c r="X210" s="205"/>
      <c r="Y210" s="205"/>
      <c r="Z210" s="205"/>
      <c r="AA210" s="205"/>
      <c r="AB210" s="205"/>
      <c r="AC210" s="205"/>
      <c r="AD210" s="205"/>
      <c r="AE210" s="205"/>
      <c r="AF210" s="205"/>
      <c r="AG210" s="205"/>
      <c r="AH210" s="205"/>
      <c r="AI210" s="205"/>
      <c r="AJ210" s="205"/>
      <c r="AK210" s="205"/>
      <c r="AL210" s="205"/>
      <c r="AM210" s="205"/>
      <c r="AN210" s="205"/>
      <c r="AO210" s="205"/>
      <c r="AP210" s="205"/>
      <c r="AQ210" s="205"/>
      <c r="AR210" s="205"/>
      <c r="AS210" s="205"/>
      <c r="AT210" s="205"/>
      <c r="AU210" s="205"/>
    </row>
    <row r="211" spans="1:47" ht="18.75" customHeight="1">
      <c r="A211" s="21"/>
      <c r="B211" s="19"/>
      <c r="C211" s="19"/>
      <c r="D211" s="19"/>
      <c r="E211" s="19"/>
      <c r="F211" s="19"/>
      <c r="G211" s="85"/>
      <c r="H211" s="377"/>
      <c r="I211" s="84"/>
      <c r="J211" s="84"/>
      <c r="K211" s="84"/>
      <c r="L211" s="84"/>
      <c r="M211" s="84"/>
      <c r="N211" s="25"/>
      <c r="O211" s="205"/>
      <c r="P211" s="205"/>
      <c r="Q211" s="205"/>
      <c r="R211" s="205"/>
      <c r="S211" s="205"/>
      <c r="T211" s="205"/>
      <c r="U211" s="205"/>
      <c r="V211" s="205"/>
      <c r="W211" s="205"/>
      <c r="X211" s="205"/>
      <c r="Y211" s="205"/>
      <c r="Z211" s="205"/>
      <c r="AA211" s="205"/>
      <c r="AB211" s="205"/>
      <c r="AC211" s="205"/>
      <c r="AD211" s="205"/>
      <c r="AE211" s="205"/>
      <c r="AF211" s="205"/>
      <c r="AG211" s="205"/>
      <c r="AH211" s="205"/>
      <c r="AI211" s="205"/>
      <c r="AJ211" s="205"/>
      <c r="AK211" s="205"/>
      <c r="AL211" s="205"/>
      <c r="AM211" s="205"/>
      <c r="AN211" s="205"/>
      <c r="AO211" s="205"/>
      <c r="AP211" s="205"/>
      <c r="AQ211" s="205"/>
      <c r="AR211" s="205"/>
      <c r="AS211" s="205"/>
      <c r="AT211" s="205"/>
      <c r="AU211" s="205"/>
    </row>
    <row r="212" spans="1:47" ht="18.75" customHeight="1">
      <c r="A212" s="21"/>
      <c r="B212" s="19"/>
      <c r="C212" s="19"/>
      <c r="D212" s="19"/>
      <c r="E212" s="19"/>
      <c r="F212" s="19"/>
      <c r="G212" s="85"/>
      <c r="H212" s="377"/>
      <c r="I212" s="84"/>
      <c r="J212" s="84"/>
      <c r="K212" s="84"/>
      <c r="L212" s="84"/>
      <c r="M212" s="84"/>
      <c r="N212" s="25"/>
      <c r="O212" s="205"/>
      <c r="P212" s="205"/>
      <c r="Q212" s="205"/>
      <c r="R212" s="205"/>
      <c r="S212" s="205"/>
      <c r="T212" s="205"/>
      <c r="U212" s="205"/>
      <c r="V212" s="205"/>
      <c r="W212" s="205"/>
      <c r="X212" s="205"/>
      <c r="Y212" s="205"/>
      <c r="Z212" s="205"/>
      <c r="AA212" s="205"/>
      <c r="AB212" s="205"/>
      <c r="AC212" s="205"/>
      <c r="AD212" s="205"/>
      <c r="AE212" s="205"/>
      <c r="AF212" s="205"/>
      <c r="AG212" s="205"/>
      <c r="AH212" s="205"/>
      <c r="AI212" s="205"/>
      <c r="AJ212" s="205"/>
      <c r="AK212" s="205"/>
      <c r="AL212" s="205"/>
      <c r="AM212" s="205"/>
      <c r="AN212" s="205"/>
      <c r="AO212" s="205"/>
      <c r="AP212" s="205"/>
      <c r="AQ212" s="205"/>
      <c r="AR212" s="205"/>
      <c r="AS212" s="205"/>
      <c r="AT212" s="205"/>
      <c r="AU212" s="205"/>
    </row>
    <row r="213" spans="1:47" ht="18.75" customHeight="1">
      <c r="A213" s="21"/>
      <c r="B213" s="19"/>
      <c r="C213" s="19"/>
      <c r="D213" s="19"/>
      <c r="E213" s="19"/>
      <c r="F213" s="19"/>
      <c r="G213" s="85"/>
      <c r="H213" s="377"/>
      <c r="I213" s="84"/>
      <c r="J213" s="84"/>
      <c r="K213" s="84"/>
      <c r="L213" s="84"/>
      <c r="M213" s="84"/>
      <c r="N213" s="25"/>
      <c r="O213" s="205"/>
      <c r="P213" s="205"/>
      <c r="Q213" s="205"/>
      <c r="R213" s="205"/>
      <c r="S213" s="205"/>
      <c r="T213" s="205"/>
      <c r="U213" s="205"/>
      <c r="V213" s="205"/>
      <c r="W213" s="205"/>
      <c r="X213" s="205"/>
      <c r="Y213" s="205"/>
      <c r="Z213" s="205"/>
      <c r="AA213" s="205"/>
      <c r="AB213" s="205"/>
      <c r="AC213" s="205"/>
      <c r="AD213" s="205"/>
      <c r="AE213" s="205"/>
      <c r="AF213" s="205"/>
      <c r="AG213" s="205"/>
      <c r="AH213" s="205"/>
      <c r="AI213" s="205"/>
      <c r="AJ213" s="205"/>
      <c r="AK213" s="205"/>
      <c r="AL213" s="205"/>
      <c r="AM213" s="205"/>
      <c r="AN213" s="205"/>
      <c r="AO213" s="205"/>
      <c r="AP213" s="205"/>
      <c r="AQ213" s="205"/>
      <c r="AR213" s="205"/>
      <c r="AS213" s="205"/>
      <c r="AT213" s="205"/>
      <c r="AU213" s="205"/>
    </row>
    <row r="214" spans="1:47" ht="18.75" customHeight="1">
      <c r="A214" s="21"/>
      <c r="B214" s="19"/>
      <c r="C214" s="19"/>
      <c r="D214" s="19"/>
      <c r="E214" s="19"/>
      <c r="F214" s="19"/>
      <c r="G214" s="85"/>
      <c r="H214" s="377"/>
      <c r="I214" s="84"/>
      <c r="J214" s="84"/>
      <c r="K214" s="84"/>
      <c r="L214" s="84"/>
      <c r="M214" s="84"/>
      <c r="N214" s="25"/>
      <c r="O214" s="205"/>
      <c r="P214" s="205"/>
      <c r="Q214" s="205"/>
      <c r="R214" s="205"/>
      <c r="S214" s="205"/>
      <c r="T214" s="205"/>
      <c r="U214" s="205"/>
      <c r="V214" s="205"/>
      <c r="W214" s="205"/>
      <c r="X214" s="205"/>
      <c r="Y214" s="205"/>
      <c r="Z214" s="205"/>
      <c r="AA214" s="205"/>
      <c r="AB214" s="205"/>
      <c r="AC214" s="205"/>
      <c r="AD214" s="205"/>
      <c r="AE214" s="205"/>
      <c r="AF214" s="205"/>
      <c r="AG214" s="205"/>
      <c r="AH214" s="205"/>
      <c r="AI214" s="205"/>
      <c r="AJ214" s="205"/>
      <c r="AK214" s="205"/>
      <c r="AL214" s="205"/>
      <c r="AM214" s="205"/>
      <c r="AN214" s="205"/>
      <c r="AO214" s="205"/>
      <c r="AP214" s="205"/>
      <c r="AQ214" s="205"/>
      <c r="AR214" s="205"/>
      <c r="AS214" s="205"/>
      <c r="AT214" s="205"/>
      <c r="AU214" s="205"/>
    </row>
    <row r="215" spans="1:47" ht="18.75" customHeight="1">
      <c r="A215" s="21"/>
      <c r="B215" s="19"/>
      <c r="C215" s="19"/>
      <c r="D215" s="19"/>
      <c r="E215" s="19"/>
      <c r="F215" s="19"/>
      <c r="G215" s="85"/>
      <c r="H215" s="377"/>
      <c r="I215" s="84"/>
      <c r="J215" s="84"/>
      <c r="K215" s="84"/>
      <c r="L215" s="84"/>
      <c r="M215" s="84"/>
      <c r="N215" s="25"/>
      <c r="O215" s="205"/>
      <c r="P215" s="205"/>
      <c r="Q215" s="205"/>
      <c r="R215" s="205"/>
      <c r="S215" s="205"/>
      <c r="T215" s="205"/>
      <c r="U215" s="205"/>
      <c r="V215" s="205"/>
      <c r="W215" s="205"/>
      <c r="X215" s="205"/>
      <c r="Y215" s="205"/>
      <c r="Z215" s="205"/>
      <c r="AA215" s="205"/>
      <c r="AB215" s="205"/>
      <c r="AC215" s="205"/>
      <c r="AD215" s="205"/>
      <c r="AE215" s="205"/>
      <c r="AF215" s="205"/>
      <c r="AG215" s="205"/>
      <c r="AH215" s="205"/>
      <c r="AI215" s="205"/>
      <c r="AJ215" s="205"/>
      <c r="AK215" s="205"/>
      <c r="AL215" s="205"/>
      <c r="AM215" s="205"/>
      <c r="AN215" s="205"/>
      <c r="AO215" s="205"/>
      <c r="AP215" s="205"/>
      <c r="AQ215" s="205"/>
      <c r="AR215" s="205"/>
      <c r="AS215" s="205"/>
      <c r="AT215" s="205"/>
      <c r="AU215" s="205"/>
    </row>
    <row r="216" spans="1:47" ht="18.75" customHeight="1">
      <c r="A216" s="21"/>
      <c r="B216" s="19"/>
      <c r="C216" s="19"/>
      <c r="D216" s="19"/>
      <c r="E216" s="19"/>
      <c r="F216" s="19"/>
      <c r="G216" s="85"/>
      <c r="H216" s="377"/>
      <c r="I216" s="84"/>
      <c r="J216" s="84"/>
      <c r="K216" s="84"/>
      <c r="L216" s="84"/>
      <c r="M216" s="84"/>
      <c r="N216" s="25"/>
      <c r="O216" s="205"/>
      <c r="P216" s="205"/>
      <c r="Q216" s="205"/>
      <c r="R216" s="205"/>
      <c r="S216" s="205"/>
      <c r="T216" s="205"/>
      <c r="U216" s="205"/>
      <c r="V216" s="205"/>
      <c r="W216" s="205"/>
      <c r="X216" s="205"/>
      <c r="Y216" s="205"/>
      <c r="Z216" s="205"/>
      <c r="AA216" s="205"/>
      <c r="AB216" s="205"/>
      <c r="AC216" s="205"/>
      <c r="AD216" s="205"/>
      <c r="AE216" s="205"/>
      <c r="AF216" s="205"/>
      <c r="AG216" s="205"/>
      <c r="AH216" s="205"/>
      <c r="AI216" s="205"/>
      <c r="AJ216" s="205"/>
      <c r="AK216" s="205"/>
      <c r="AL216" s="205"/>
      <c r="AM216" s="205"/>
      <c r="AN216" s="205"/>
      <c r="AO216" s="205"/>
      <c r="AP216" s="205"/>
      <c r="AQ216" s="205"/>
      <c r="AR216" s="205"/>
      <c r="AS216" s="205"/>
      <c r="AT216" s="205"/>
      <c r="AU216" s="205"/>
    </row>
    <row r="217" spans="1:47" ht="18.75" customHeight="1">
      <c r="A217" s="21"/>
      <c r="B217" s="19"/>
      <c r="C217" s="19"/>
      <c r="D217" s="19"/>
      <c r="E217" s="19"/>
      <c r="F217" s="19"/>
      <c r="G217" s="85"/>
      <c r="H217" s="377"/>
      <c r="I217" s="84"/>
      <c r="J217" s="84"/>
      <c r="K217" s="84"/>
      <c r="L217" s="84"/>
      <c r="M217" s="84"/>
      <c r="N217" s="25"/>
      <c r="O217" s="205"/>
      <c r="P217" s="205"/>
      <c r="Q217" s="205"/>
      <c r="R217" s="205"/>
      <c r="S217" s="205"/>
      <c r="T217" s="205"/>
      <c r="U217" s="205"/>
      <c r="V217" s="205"/>
      <c r="W217" s="205"/>
      <c r="X217" s="205"/>
      <c r="Y217" s="205"/>
      <c r="Z217" s="205"/>
      <c r="AA217" s="205"/>
      <c r="AB217" s="205"/>
      <c r="AC217" s="205"/>
      <c r="AD217" s="205"/>
      <c r="AE217" s="205"/>
      <c r="AF217" s="205"/>
      <c r="AG217" s="205"/>
      <c r="AH217" s="205"/>
      <c r="AI217" s="205"/>
      <c r="AJ217" s="205"/>
      <c r="AK217" s="205"/>
      <c r="AL217" s="205"/>
      <c r="AM217" s="205"/>
      <c r="AN217" s="205"/>
      <c r="AO217" s="205"/>
      <c r="AP217" s="205"/>
      <c r="AQ217" s="205"/>
      <c r="AR217" s="205"/>
      <c r="AS217" s="205"/>
      <c r="AT217" s="205"/>
      <c r="AU217" s="205"/>
    </row>
    <row r="218" spans="1:47" ht="18.75" customHeight="1">
      <c r="A218" s="21"/>
      <c r="B218" s="19"/>
      <c r="C218" s="19"/>
      <c r="D218" s="19"/>
      <c r="E218" s="19"/>
      <c r="F218" s="19"/>
      <c r="G218" s="85"/>
      <c r="H218" s="377"/>
      <c r="I218" s="84"/>
      <c r="J218" s="84"/>
      <c r="K218" s="84"/>
      <c r="L218" s="84"/>
      <c r="M218" s="84"/>
      <c r="N218" s="25"/>
      <c r="O218" s="205"/>
      <c r="P218" s="205"/>
      <c r="Q218" s="205"/>
      <c r="R218" s="205"/>
      <c r="S218" s="205"/>
      <c r="T218" s="205"/>
      <c r="U218" s="205"/>
      <c r="V218" s="205"/>
      <c r="W218" s="205"/>
      <c r="X218" s="205"/>
      <c r="Y218" s="205"/>
      <c r="Z218" s="205"/>
      <c r="AA218" s="205"/>
      <c r="AB218" s="205"/>
      <c r="AC218" s="205"/>
      <c r="AD218" s="205"/>
      <c r="AE218" s="205"/>
      <c r="AF218" s="205"/>
      <c r="AG218" s="205"/>
      <c r="AH218" s="205"/>
      <c r="AI218" s="205"/>
      <c r="AJ218" s="205"/>
      <c r="AK218" s="205"/>
      <c r="AL218" s="205"/>
      <c r="AM218" s="205"/>
      <c r="AN218" s="205"/>
      <c r="AO218" s="205"/>
      <c r="AP218" s="205"/>
      <c r="AQ218" s="205"/>
      <c r="AR218" s="205"/>
      <c r="AS218" s="205"/>
      <c r="AT218" s="205"/>
      <c r="AU218" s="205"/>
    </row>
    <row r="219" spans="1:47" ht="18.75" customHeight="1">
      <c r="A219" s="21"/>
      <c r="B219" s="19"/>
      <c r="C219" s="19"/>
      <c r="D219" s="19"/>
      <c r="E219" s="19"/>
      <c r="F219" s="19"/>
      <c r="G219" s="85"/>
      <c r="H219" s="377"/>
      <c r="I219" s="84"/>
      <c r="J219" s="84"/>
      <c r="K219" s="84"/>
      <c r="L219" s="84"/>
      <c r="M219" s="84"/>
      <c r="N219" s="25"/>
      <c r="O219" s="205"/>
      <c r="P219" s="205"/>
      <c r="Q219" s="205"/>
      <c r="R219" s="205"/>
      <c r="S219" s="205"/>
      <c r="T219" s="205"/>
      <c r="U219" s="205"/>
      <c r="V219" s="205"/>
      <c r="W219" s="205"/>
      <c r="X219" s="205"/>
      <c r="Y219" s="205"/>
      <c r="Z219" s="205"/>
      <c r="AA219" s="205"/>
      <c r="AB219" s="205"/>
      <c r="AC219" s="205"/>
      <c r="AD219" s="205"/>
      <c r="AE219" s="205"/>
      <c r="AF219" s="205"/>
      <c r="AG219" s="205"/>
      <c r="AH219" s="205"/>
      <c r="AI219" s="205"/>
      <c r="AJ219" s="205"/>
      <c r="AK219" s="205"/>
      <c r="AL219" s="205"/>
      <c r="AM219" s="205"/>
      <c r="AN219" s="205"/>
      <c r="AO219" s="205"/>
      <c r="AP219" s="205"/>
      <c r="AQ219" s="205"/>
      <c r="AR219" s="205"/>
      <c r="AS219" s="205"/>
      <c r="AT219" s="205"/>
      <c r="AU219" s="205"/>
    </row>
    <row r="220" spans="1:47" ht="18.75" customHeight="1">
      <c r="A220" s="21"/>
      <c r="B220" s="19"/>
      <c r="C220" s="19"/>
      <c r="D220" s="19"/>
      <c r="E220" s="19"/>
      <c r="F220" s="19"/>
      <c r="G220" s="85"/>
      <c r="H220" s="377"/>
      <c r="I220" s="84"/>
      <c r="J220" s="84"/>
      <c r="K220" s="84"/>
      <c r="L220" s="84"/>
      <c r="M220" s="84"/>
      <c r="N220" s="25"/>
      <c r="O220" s="205"/>
      <c r="P220" s="205"/>
      <c r="Q220" s="205"/>
      <c r="R220" s="205"/>
      <c r="S220" s="205"/>
      <c r="T220" s="205"/>
      <c r="U220" s="205"/>
      <c r="V220" s="205"/>
      <c r="W220" s="205"/>
      <c r="X220" s="205"/>
      <c r="Y220" s="205"/>
      <c r="Z220" s="205"/>
      <c r="AA220" s="205"/>
      <c r="AB220" s="205"/>
      <c r="AC220" s="205"/>
      <c r="AD220" s="205"/>
      <c r="AE220" s="205"/>
      <c r="AF220" s="205"/>
      <c r="AG220" s="205"/>
      <c r="AH220" s="205"/>
      <c r="AI220" s="205"/>
      <c r="AJ220" s="205"/>
      <c r="AK220" s="205"/>
      <c r="AL220" s="205"/>
      <c r="AM220" s="205"/>
      <c r="AN220" s="205"/>
      <c r="AO220" s="205"/>
      <c r="AP220" s="205"/>
      <c r="AQ220" s="205"/>
      <c r="AR220" s="205"/>
      <c r="AS220" s="205"/>
      <c r="AT220" s="205"/>
      <c r="AU220" s="205"/>
    </row>
    <row r="221" spans="1:47" ht="18.75" customHeight="1">
      <c r="A221" s="21"/>
      <c r="B221" s="19"/>
      <c r="C221" s="19"/>
      <c r="D221" s="19"/>
      <c r="E221" s="19"/>
      <c r="F221" s="19"/>
      <c r="G221" s="85"/>
      <c r="H221" s="377"/>
      <c r="I221" s="84"/>
      <c r="J221" s="84"/>
      <c r="K221" s="84"/>
      <c r="L221" s="84"/>
      <c r="M221" s="84"/>
      <c r="N221" s="25"/>
      <c r="O221" s="205"/>
      <c r="P221" s="205"/>
      <c r="Q221" s="205"/>
      <c r="R221" s="205"/>
      <c r="S221" s="205"/>
      <c r="T221" s="205"/>
      <c r="U221" s="205"/>
      <c r="V221" s="205"/>
      <c r="W221" s="205"/>
      <c r="X221" s="205"/>
      <c r="Y221" s="205"/>
      <c r="Z221" s="205"/>
      <c r="AA221" s="205"/>
      <c r="AB221" s="205"/>
      <c r="AC221" s="205"/>
      <c r="AD221" s="205"/>
      <c r="AE221" s="205"/>
      <c r="AF221" s="205"/>
      <c r="AG221" s="205"/>
      <c r="AH221" s="205"/>
      <c r="AI221" s="205"/>
      <c r="AJ221" s="205"/>
      <c r="AK221" s="205"/>
      <c r="AL221" s="205"/>
      <c r="AM221" s="205"/>
      <c r="AN221" s="205"/>
      <c r="AO221" s="205"/>
      <c r="AP221" s="205"/>
      <c r="AQ221" s="205"/>
      <c r="AR221" s="205"/>
      <c r="AS221" s="205"/>
      <c r="AT221" s="205"/>
      <c r="AU221" s="205"/>
    </row>
    <row r="222" spans="1:47" ht="18.75" customHeight="1">
      <c r="A222" s="21"/>
      <c r="B222" s="19"/>
      <c r="C222" s="19"/>
      <c r="D222" s="19"/>
      <c r="E222" s="19"/>
      <c r="F222" s="19"/>
      <c r="G222" s="85"/>
      <c r="H222" s="377"/>
      <c r="I222" s="84"/>
      <c r="J222" s="84"/>
      <c r="K222" s="84"/>
      <c r="L222" s="84"/>
      <c r="M222" s="84"/>
      <c r="N222" s="25"/>
      <c r="O222" s="205"/>
      <c r="P222" s="205"/>
      <c r="Q222" s="205"/>
      <c r="R222" s="205"/>
      <c r="S222" s="205"/>
      <c r="T222" s="205"/>
      <c r="U222" s="205"/>
      <c r="V222" s="205"/>
      <c r="W222" s="205"/>
      <c r="X222" s="205"/>
      <c r="Y222" s="205"/>
      <c r="Z222" s="205"/>
      <c r="AA222" s="205"/>
      <c r="AB222" s="205"/>
      <c r="AC222" s="205"/>
      <c r="AD222" s="205"/>
      <c r="AE222" s="205"/>
      <c r="AF222" s="205"/>
      <c r="AG222" s="205"/>
      <c r="AH222" s="205"/>
      <c r="AI222" s="205"/>
      <c r="AJ222" s="205"/>
      <c r="AK222" s="205"/>
      <c r="AL222" s="205"/>
      <c r="AM222" s="205"/>
      <c r="AN222" s="205"/>
      <c r="AO222" s="205"/>
      <c r="AP222" s="205"/>
      <c r="AQ222" s="205"/>
      <c r="AR222" s="205"/>
      <c r="AS222" s="205"/>
      <c r="AT222" s="205"/>
      <c r="AU222" s="205"/>
    </row>
    <row r="223" spans="1:47" ht="18.75" customHeight="1">
      <c r="A223" s="21"/>
      <c r="B223" s="19"/>
      <c r="C223" s="19"/>
      <c r="D223" s="19"/>
      <c r="E223" s="19"/>
      <c r="F223" s="19"/>
      <c r="G223" s="85"/>
      <c r="H223" s="377"/>
      <c r="I223" s="84"/>
      <c r="J223" s="84"/>
      <c r="K223" s="84"/>
      <c r="L223" s="84"/>
      <c r="M223" s="84"/>
      <c r="N223" s="25"/>
      <c r="O223" s="205"/>
      <c r="P223" s="205"/>
      <c r="Q223" s="205"/>
      <c r="R223" s="205"/>
      <c r="S223" s="205"/>
      <c r="T223" s="205"/>
      <c r="U223" s="205"/>
      <c r="V223" s="205"/>
      <c r="W223" s="205"/>
      <c r="X223" s="205"/>
      <c r="Y223" s="205"/>
      <c r="Z223" s="205"/>
      <c r="AA223" s="205"/>
      <c r="AB223" s="205"/>
      <c r="AC223" s="205"/>
      <c r="AD223" s="205"/>
      <c r="AE223" s="205"/>
      <c r="AF223" s="205"/>
      <c r="AG223" s="205"/>
      <c r="AH223" s="205"/>
      <c r="AI223" s="205"/>
      <c r="AJ223" s="205"/>
      <c r="AK223" s="205"/>
      <c r="AL223" s="205"/>
      <c r="AM223" s="205"/>
      <c r="AN223" s="205"/>
      <c r="AO223" s="205"/>
      <c r="AP223" s="205"/>
      <c r="AQ223" s="205"/>
      <c r="AR223" s="205"/>
      <c r="AS223" s="205"/>
      <c r="AT223" s="205"/>
      <c r="AU223" s="205"/>
    </row>
    <row r="224" spans="1:47" ht="18.75" customHeight="1">
      <c r="A224" s="21"/>
      <c r="B224" s="19"/>
      <c r="C224" s="19"/>
      <c r="D224" s="19"/>
      <c r="E224" s="19"/>
      <c r="F224" s="19"/>
      <c r="G224" s="85"/>
      <c r="H224" s="377"/>
      <c r="I224" s="84"/>
      <c r="J224" s="84"/>
      <c r="K224" s="84"/>
      <c r="L224" s="84"/>
      <c r="M224" s="84"/>
      <c r="N224" s="25"/>
      <c r="O224" s="205"/>
      <c r="P224" s="205"/>
      <c r="Q224" s="205"/>
      <c r="R224" s="205"/>
      <c r="S224" s="205"/>
      <c r="T224" s="205"/>
      <c r="U224" s="205"/>
      <c r="V224" s="205"/>
      <c r="W224" s="205"/>
      <c r="X224" s="205"/>
      <c r="Y224" s="205"/>
      <c r="Z224" s="205"/>
      <c r="AA224" s="205"/>
      <c r="AB224" s="205"/>
      <c r="AC224" s="205"/>
      <c r="AD224" s="205"/>
      <c r="AE224" s="205"/>
      <c r="AF224" s="205"/>
      <c r="AG224" s="205"/>
      <c r="AH224" s="205"/>
      <c r="AI224" s="205"/>
      <c r="AJ224" s="205"/>
      <c r="AK224" s="205"/>
      <c r="AL224" s="205"/>
      <c r="AM224" s="205"/>
      <c r="AN224" s="205"/>
      <c r="AO224" s="205"/>
      <c r="AP224" s="205"/>
      <c r="AQ224" s="205"/>
      <c r="AR224" s="205"/>
      <c r="AS224" s="205"/>
      <c r="AT224" s="205"/>
      <c r="AU224" s="205"/>
    </row>
    <row r="225" spans="1:47" ht="18.75" customHeight="1">
      <c r="A225" s="21"/>
      <c r="N225" s="25"/>
      <c r="O225" s="205"/>
      <c r="P225" s="205"/>
      <c r="Q225" s="205"/>
      <c r="R225" s="205"/>
      <c r="S225" s="205"/>
      <c r="T225" s="205"/>
      <c r="U225" s="205"/>
      <c r="V225" s="205"/>
      <c r="W225" s="205"/>
      <c r="X225" s="205"/>
      <c r="Y225" s="205"/>
      <c r="Z225" s="205"/>
      <c r="AA225" s="205"/>
      <c r="AB225" s="205"/>
      <c r="AC225" s="205"/>
      <c r="AD225" s="205"/>
      <c r="AE225" s="205"/>
      <c r="AF225" s="205"/>
      <c r="AG225" s="205"/>
      <c r="AH225" s="205"/>
      <c r="AI225" s="205"/>
      <c r="AJ225" s="205"/>
      <c r="AK225" s="205"/>
      <c r="AL225" s="205"/>
      <c r="AM225" s="205"/>
      <c r="AN225" s="205"/>
      <c r="AO225" s="205"/>
      <c r="AP225" s="205"/>
      <c r="AQ225" s="205"/>
      <c r="AR225" s="205"/>
      <c r="AS225" s="205"/>
      <c r="AT225" s="205"/>
      <c r="AU225" s="205"/>
    </row>
    <row r="226" spans="1:47" ht="18.75" customHeight="1">
      <c r="A226" s="21"/>
      <c r="N226" s="25"/>
      <c r="O226" s="205"/>
      <c r="P226" s="205"/>
      <c r="Q226" s="205"/>
      <c r="R226" s="205"/>
      <c r="S226" s="205"/>
      <c r="T226" s="205"/>
      <c r="U226" s="205"/>
      <c r="V226" s="205"/>
      <c r="W226" s="205"/>
      <c r="X226" s="205"/>
      <c r="Y226" s="205"/>
      <c r="Z226" s="205"/>
      <c r="AA226" s="205"/>
      <c r="AB226" s="205"/>
      <c r="AC226" s="205"/>
      <c r="AD226" s="205"/>
      <c r="AE226" s="205"/>
      <c r="AF226" s="205"/>
      <c r="AG226" s="205"/>
      <c r="AH226" s="205"/>
      <c r="AI226" s="205"/>
      <c r="AJ226" s="205"/>
      <c r="AK226" s="205"/>
      <c r="AL226" s="205"/>
      <c r="AM226" s="205"/>
      <c r="AN226" s="205"/>
      <c r="AO226" s="205"/>
      <c r="AP226" s="205"/>
      <c r="AQ226" s="205"/>
      <c r="AR226" s="205"/>
      <c r="AS226" s="205"/>
      <c r="AT226" s="205"/>
      <c r="AU226" s="205"/>
    </row>
    <row r="227" spans="1:47" ht="18.75" customHeight="1">
      <c r="A227" s="21"/>
      <c r="N227" s="25"/>
      <c r="O227" s="205"/>
      <c r="P227" s="205"/>
      <c r="Q227" s="205"/>
      <c r="R227" s="205"/>
      <c r="S227" s="205"/>
      <c r="T227" s="205"/>
      <c r="U227" s="205"/>
      <c r="V227" s="205"/>
      <c r="W227" s="205"/>
      <c r="X227" s="205"/>
      <c r="Y227" s="205"/>
      <c r="Z227" s="205"/>
      <c r="AA227" s="205"/>
      <c r="AB227" s="205"/>
      <c r="AC227" s="205"/>
      <c r="AD227" s="205"/>
      <c r="AE227" s="205"/>
      <c r="AF227" s="205"/>
      <c r="AG227" s="205"/>
      <c r="AH227" s="205"/>
      <c r="AI227" s="205"/>
      <c r="AJ227" s="205"/>
      <c r="AK227" s="205"/>
      <c r="AL227" s="205"/>
      <c r="AM227" s="205"/>
      <c r="AN227" s="205"/>
      <c r="AO227" s="205"/>
      <c r="AP227" s="205"/>
      <c r="AQ227" s="205"/>
      <c r="AR227" s="205"/>
      <c r="AS227" s="205"/>
      <c r="AT227" s="205"/>
      <c r="AU227" s="205"/>
    </row>
    <row r="228" spans="1:47" ht="18.75" customHeight="1">
      <c r="A228" s="21"/>
      <c r="N228" s="25"/>
      <c r="O228" s="205"/>
      <c r="P228" s="205"/>
      <c r="Q228" s="205"/>
      <c r="R228" s="205"/>
      <c r="S228" s="205"/>
      <c r="T228" s="205"/>
      <c r="U228" s="205"/>
      <c r="V228" s="205"/>
      <c r="W228" s="205"/>
      <c r="X228" s="205"/>
      <c r="Y228" s="205"/>
      <c r="Z228" s="205"/>
      <c r="AA228" s="205"/>
      <c r="AB228" s="205"/>
      <c r="AC228" s="205"/>
      <c r="AD228" s="205"/>
      <c r="AE228" s="205"/>
      <c r="AF228" s="205"/>
      <c r="AG228" s="205"/>
      <c r="AH228" s="205"/>
      <c r="AI228" s="205"/>
      <c r="AJ228" s="205"/>
      <c r="AK228" s="205"/>
      <c r="AL228" s="205"/>
      <c r="AM228" s="205"/>
      <c r="AN228" s="205"/>
      <c r="AO228" s="205"/>
      <c r="AP228" s="205"/>
      <c r="AQ228" s="205"/>
      <c r="AR228" s="205"/>
      <c r="AS228" s="205"/>
      <c r="AT228" s="205"/>
      <c r="AU228" s="205"/>
    </row>
    <row r="229" spans="1:47" ht="18.75" customHeight="1">
      <c r="A229" s="21"/>
      <c r="N229" s="25"/>
      <c r="O229" s="205"/>
      <c r="P229" s="205"/>
      <c r="Q229" s="205"/>
      <c r="R229" s="205"/>
      <c r="S229" s="205"/>
      <c r="T229" s="205"/>
      <c r="U229" s="205"/>
      <c r="V229" s="205"/>
      <c r="W229" s="205"/>
      <c r="X229" s="205"/>
      <c r="Y229" s="205"/>
      <c r="Z229" s="205"/>
      <c r="AA229" s="205"/>
      <c r="AB229" s="205"/>
      <c r="AC229" s="205"/>
      <c r="AD229" s="205"/>
      <c r="AE229" s="205"/>
      <c r="AF229" s="205"/>
      <c r="AG229" s="205"/>
      <c r="AH229" s="205"/>
      <c r="AI229" s="205"/>
      <c r="AJ229" s="205"/>
      <c r="AK229" s="205"/>
      <c r="AL229" s="205"/>
      <c r="AM229" s="205"/>
      <c r="AN229" s="205"/>
      <c r="AO229" s="205"/>
      <c r="AP229" s="205"/>
      <c r="AQ229" s="205"/>
      <c r="AR229" s="205"/>
      <c r="AS229" s="205"/>
      <c r="AT229" s="205"/>
      <c r="AU229" s="205"/>
    </row>
    <row r="230" spans="1:47" ht="18.75" customHeight="1">
      <c r="A230" s="21"/>
      <c r="N230" s="25"/>
      <c r="O230" s="205"/>
      <c r="P230" s="205"/>
      <c r="Q230" s="205"/>
      <c r="R230" s="205"/>
      <c r="S230" s="205"/>
      <c r="T230" s="205"/>
      <c r="U230" s="205"/>
      <c r="V230" s="205"/>
      <c r="W230" s="205"/>
      <c r="X230" s="205"/>
      <c r="Y230" s="205"/>
      <c r="Z230" s="205"/>
      <c r="AA230" s="205"/>
      <c r="AB230" s="205"/>
      <c r="AC230" s="205"/>
      <c r="AD230" s="205"/>
      <c r="AE230" s="205"/>
      <c r="AF230" s="205"/>
      <c r="AG230" s="205"/>
      <c r="AH230" s="205"/>
      <c r="AI230" s="205"/>
      <c r="AJ230" s="205"/>
      <c r="AK230" s="205"/>
      <c r="AL230" s="205"/>
      <c r="AM230" s="205"/>
      <c r="AN230" s="205"/>
      <c r="AO230" s="205"/>
      <c r="AP230" s="205"/>
      <c r="AQ230" s="205"/>
      <c r="AR230" s="205"/>
      <c r="AS230" s="205"/>
      <c r="AT230" s="205"/>
      <c r="AU230" s="205"/>
    </row>
    <row r="231" spans="1:47" ht="18.75" customHeight="1">
      <c r="A231" s="21"/>
      <c r="N231" s="25"/>
      <c r="O231" s="205"/>
      <c r="P231" s="205"/>
      <c r="Q231" s="205"/>
      <c r="R231" s="205"/>
      <c r="S231" s="205"/>
      <c r="T231" s="205"/>
      <c r="U231" s="205"/>
      <c r="V231" s="205"/>
      <c r="W231" s="205"/>
      <c r="X231" s="205"/>
      <c r="Y231" s="205"/>
      <c r="Z231" s="205"/>
      <c r="AA231" s="205"/>
      <c r="AB231" s="205"/>
      <c r="AC231" s="205"/>
      <c r="AD231" s="205"/>
      <c r="AE231" s="205"/>
      <c r="AF231" s="205"/>
      <c r="AG231" s="205"/>
      <c r="AH231" s="205"/>
      <c r="AI231" s="205"/>
      <c r="AJ231" s="205"/>
      <c r="AK231" s="205"/>
      <c r="AL231" s="205"/>
      <c r="AM231" s="205"/>
      <c r="AN231" s="205"/>
      <c r="AO231" s="205"/>
      <c r="AP231" s="205"/>
      <c r="AQ231" s="205"/>
      <c r="AR231" s="205"/>
      <c r="AS231" s="205"/>
      <c r="AT231" s="205"/>
      <c r="AU231" s="205"/>
    </row>
    <row r="232" spans="1:47" ht="18.75" customHeight="1">
      <c r="A232" s="21"/>
      <c r="N232" s="25"/>
      <c r="O232" s="205"/>
      <c r="P232" s="205"/>
      <c r="Q232" s="205"/>
      <c r="R232" s="205"/>
      <c r="S232" s="205"/>
      <c r="T232" s="205"/>
      <c r="U232" s="205"/>
      <c r="V232" s="205"/>
      <c r="W232" s="205"/>
      <c r="X232" s="205"/>
      <c r="Y232" s="205"/>
      <c r="Z232" s="205"/>
      <c r="AA232" s="205"/>
      <c r="AB232" s="205"/>
      <c r="AC232" s="205"/>
      <c r="AD232" s="205"/>
      <c r="AE232" s="205"/>
      <c r="AF232" s="205"/>
      <c r="AG232" s="205"/>
      <c r="AH232" s="205"/>
      <c r="AI232" s="205"/>
      <c r="AJ232" s="205"/>
      <c r="AK232" s="205"/>
      <c r="AL232" s="205"/>
      <c r="AM232" s="205"/>
      <c r="AN232" s="205"/>
      <c r="AO232" s="205"/>
      <c r="AP232" s="205"/>
      <c r="AQ232" s="205"/>
      <c r="AR232" s="205"/>
      <c r="AS232" s="205"/>
      <c r="AT232" s="205"/>
      <c r="AU232" s="205"/>
    </row>
    <row r="233" spans="1:47" ht="18.75" customHeight="1">
      <c r="A233" s="21"/>
      <c r="N233" s="25"/>
      <c r="O233" s="205"/>
      <c r="P233" s="205"/>
      <c r="Q233" s="205"/>
      <c r="R233" s="205"/>
      <c r="S233" s="205"/>
      <c r="T233" s="205"/>
      <c r="U233" s="205"/>
      <c r="V233" s="205"/>
      <c r="W233" s="205"/>
      <c r="X233" s="205"/>
      <c r="Y233" s="205"/>
      <c r="Z233" s="205"/>
      <c r="AA233" s="205"/>
      <c r="AB233" s="205"/>
      <c r="AC233" s="205"/>
      <c r="AD233" s="205"/>
      <c r="AE233" s="205"/>
      <c r="AF233" s="205"/>
      <c r="AG233" s="205"/>
      <c r="AH233" s="205"/>
      <c r="AI233" s="205"/>
      <c r="AJ233" s="205"/>
      <c r="AK233" s="205"/>
      <c r="AL233" s="205"/>
      <c r="AM233" s="205"/>
      <c r="AN233" s="205"/>
      <c r="AO233" s="205"/>
      <c r="AP233" s="205"/>
      <c r="AQ233" s="205"/>
      <c r="AR233" s="205"/>
      <c r="AS233" s="205"/>
      <c r="AT233" s="205"/>
      <c r="AU233" s="205"/>
    </row>
    <row r="234" spans="1:47" ht="18.75" customHeight="1">
      <c r="A234" s="21"/>
      <c r="N234" s="25"/>
      <c r="O234" s="205"/>
      <c r="P234" s="205"/>
      <c r="Q234" s="205"/>
      <c r="R234" s="205"/>
      <c r="S234" s="205"/>
      <c r="T234" s="205"/>
      <c r="U234" s="205"/>
      <c r="V234" s="205"/>
      <c r="W234" s="205"/>
      <c r="X234" s="205"/>
      <c r="Y234" s="205"/>
      <c r="Z234" s="205"/>
      <c r="AA234" s="205"/>
      <c r="AB234" s="205"/>
      <c r="AC234" s="205"/>
      <c r="AD234" s="205"/>
      <c r="AE234" s="205"/>
      <c r="AF234" s="205"/>
      <c r="AG234" s="205"/>
      <c r="AH234" s="205"/>
      <c r="AI234" s="205"/>
      <c r="AJ234" s="205"/>
      <c r="AK234" s="205"/>
      <c r="AL234" s="205"/>
      <c r="AM234" s="205"/>
      <c r="AN234" s="205"/>
      <c r="AO234" s="205"/>
      <c r="AP234" s="205"/>
      <c r="AQ234" s="205"/>
      <c r="AR234" s="205"/>
      <c r="AS234" s="205"/>
      <c r="AT234" s="205"/>
      <c r="AU234" s="205"/>
    </row>
    <row r="235" spans="1:47" ht="18.75" customHeight="1">
      <c r="A235" s="21"/>
      <c r="N235" s="25"/>
      <c r="O235" s="205"/>
      <c r="P235" s="205"/>
      <c r="Q235" s="205"/>
      <c r="R235" s="205"/>
      <c r="S235" s="205"/>
      <c r="T235" s="205"/>
      <c r="U235" s="205"/>
      <c r="V235" s="205"/>
      <c r="W235" s="205"/>
      <c r="X235" s="205"/>
      <c r="Y235" s="205"/>
      <c r="Z235" s="205"/>
      <c r="AA235" s="205"/>
      <c r="AB235" s="205"/>
      <c r="AC235" s="205"/>
      <c r="AD235" s="205"/>
      <c r="AE235" s="205"/>
      <c r="AF235" s="205"/>
      <c r="AG235" s="205"/>
      <c r="AH235" s="205"/>
      <c r="AI235" s="205"/>
      <c r="AJ235" s="205"/>
      <c r="AK235" s="205"/>
      <c r="AL235" s="205"/>
      <c r="AM235" s="205"/>
      <c r="AN235" s="205"/>
      <c r="AO235" s="205"/>
      <c r="AP235" s="205"/>
      <c r="AQ235" s="205"/>
      <c r="AR235" s="205"/>
      <c r="AS235" s="205"/>
      <c r="AT235" s="205"/>
      <c r="AU235" s="205"/>
    </row>
    <row r="236" spans="1:47" ht="18.75" customHeight="1">
      <c r="A236" s="21"/>
      <c r="N236" s="25"/>
      <c r="O236" s="205"/>
      <c r="P236" s="205"/>
      <c r="Q236" s="205"/>
      <c r="R236" s="205"/>
      <c r="S236" s="205"/>
      <c r="T236" s="205"/>
      <c r="U236" s="205"/>
      <c r="V236" s="205"/>
      <c r="W236" s="205"/>
      <c r="X236" s="205"/>
      <c r="Y236" s="205"/>
      <c r="Z236" s="205"/>
      <c r="AA236" s="205"/>
      <c r="AB236" s="205"/>
      <c r="AC236" s="205"/>
      <c r="AD236" s="205"/>
      <c r="AE236" s="205"/>
      <c r="AF236" s="205"/>
      <c r="AG236" s="205"/>
      <c r="AH236" s="205"/>
      <c r="AI236" s="205"/>
      <c r="AJ236" s="205"/>
      <c r="AK236" s="205"/>
      <c r="AL236" s="205"/>
      <c r="AM236" s="205"/>
      <c r="AN236" s="205"/>
      <c r="AO236" s="205"/>
      <c r="AP236" s="205"/>
      <c r="AQ236" s="205"/>
      <c r="AR236" s="205"/>
      <c r="AS236" s="205"/>
      <c r="AT236" s="205"/>
      <c r="AU236" s="205"/>
    </row>
    <row r="237" spans="1:47" ht="18.75" customHeight="1">
      <c r="A237" s="21"/>
      <c r="N237" s="25"/>
      <c r="O237" s="205"/>
      <c r="P237" s="205"/>
      <c r="Q237" s="205"/>
      <c r="R237" s="205"/>
      <c r="S237" s="205"/>
      <c r="T237" s="205"/>
      <c r="U237" s="205"/>
      <c r="V237" s="205"/>
      <c r="W237" s="205"/>
      <c r="X237" s="205"/>
      <c r="Y237" s="205"/>
      <c r="Z237" s="205"/>
      <c r="AA237" s="205"/>
      <c r="AB237" s="205"/>
      <c r="AC237" s="205"/>
      <c r="AD237" s="205"/>
      <c r="AE237" s="205"/>
      <c r="AF237" s="205"/>
      <c r="AG237" s="205"/>
      <c r="AH237" s="205"/>
      <c r="AI237" s="205"/>
      <c r="AJ237" s="205"/>
      <c r="AK237" s="205"/>
      <c r="AL237" s="205"/>
      <c r="AM237" s="205"/>
      <c r="AN237" s="205"/>
      <c r="AO237" s="205"/>
      <c r="AP237" s="205"/>
      <c r="AQ237" s="205"/>
      <c r="AR237" s="205"/>
      <c r="AS237" s="205"/>
      <c r="AT237" s="205"/>
      <c r="AU237" s="205"/>
    </row>
    <row r="238" spans="1:47" ht="18.75" customHeight="1">
      <c r="A238" s="21"/>
      <c r="N238" s="25"/>
      <c r="O238" s="205"/>
      <c r="P238" s="205"/>
      <c r="Q238" s="205"/>
      <c r="R238" s="205"/>
      <c r="S238" s="205"/>
      <c r="T238" s="205"/>
      <c r="U238" s="205"/>
      <c r="V238" s="205"/>
      <c r="W238" s="205"/>
      <c r="X238" s="205"/>
      <c r="Y238" s="205"/>
      <c r="Z238" s="205"/>
      <c r="AA238" s="205"/>
      <c r="AB238" s="205"/>
      <c r="AC238" s="205"/>
      <c r="AD238" s="205"/>
      <c r="AE238" s="205"/>
      <c r="AF238" s="205"/>
      <c r="AG238" s="205"/>
      <c r="AH238" s="205"/>
      <c r="AI238" s="205"/>
      <c r="AJ238" s="205"/>
      <c r="AK238" s="205"/>
      <c r="AL238" s="205"/>
      <c r="AM238" s="205"/>
      <c r="AN238" s="205"/>
      <c r="AO238" s="205"/>
      <c r="AP238" s="205"/>
      <c r="AQ238" s="205"/>
      <c r="AR238" s="205"/>
      <c r="AS238" s="205"/>
      <c r="AT238" s="205"/>
      <c r="AU238" s="205"/>
    </row>
    <row r="239" spans="1:47" ht="18.75" customHeight="1">
      <c r="A239" s="21"/>
      <c r="N239" s="25"/>
      <c r="O239" s="205"/>
      <c r="P239" s="205"/>
      <c r="Q239" s="205"/>
      <c r="R239" s="205"/>
      <c r="S239" s="205"/>
      <c r="T239" s="205"/>
      <c r="U239" s="205"/>
      <c r="V239" s="205"/>
      <c r="W239" s="205"/>
      <c r="X239" s="205"/>
      <c r="Y239" s="205"/>
      <c r="Z239" s="205"/>
      <c r="AA239" s="205"/>
      <c r="AB239" s="205"/>
      <c r="AC239" s="205"/>
      <c r="AD239" s="205"/>
      <c r="AE239" s="205"/>
      <c r="AF239" s="205"/>
      <c r="AG239" s="205"/>
      <c r="AH239" s="205"/>
      <c r="AI239" s="205"/>
      <c r="AJ239" s="205"/>
      <c r="AK239" s="205"/>
      <c r="AL239" s="205"/>
      <c r="AM239" s="205"/>
      <c r="AN239" s="205"/>
      <c r="AO239" s="205"/>
      <c r="AP239" s="205"/>
      <c r="AQ239" s="205"/>
      <c r="AR239" s="205"/>
      <c r="AS239" s="205"/>
      <c r="AT239" s="205"/>
      <c r="AU239" s="205"/>
    </row>
    <row r="240" spans="1:47" ht="18.75" customHeight="1">
      <c r="A240" s="21"/>
      <c r="N240" s="25"/>
      <c r="O240" s="205"/>
      <c r="P240" s="205"/>
      <c r="Q240" s="205"/>
      <c r="R240" s="205"/>
      <c r="S240" s="205"/>
      <c r="T240" s="205"/>
      <c r="U240" s="205"/>
      <c r="V240" s="205"/>
      <c r="W240" s="205"/>
      <c r="X240" s="205"/>
      <c r="Y240" s="205"/>
      <c r="Z240" s="205"/>
      <c r="AA240" s="205"/>
      <c r="AB240" s="205"/>
      <c r="AC240" s="205"/>
      <c r="AD240" s="205"/>
      <c r="AE240" s="205"/>
      <c r="AF240" s="205"/>
      <c r="AG240" s="205"/>
      <c r="AH240" s="205"/>
      <c r="AI240" s="205"/>
      <c r="AJ240" s="205"/>
      <c r="AK240" s="205"/>
      <c r="AL240" s="205"/>
      <c r="AM240" s="205"/>
      <c r="AN240" s="205"/>
      <c r="AO240" s="205"/>
      <c r="AP240" s="205"/>
      <c r="AQ240" s="205"/>
      <c r="AR240" s="205"/>
      <c r="AS240" s="205"/>
      <c r="AT240" s="205"/>
      <c r="AU240" s="205"/>
    </row>
    <row r="241" spans="1:47" ht="18.75" customHeight="1">
      <c r="A241" s="21"/>
      <c r="N241" s="25"/>
      <c r="O241" s="205"/>
      <c r="P241" s="205"/>
      <c r="Q241" s="205"/>
      <c r="R241" s="205"/>
      <c r="S241" s="205"/>
      <c r="T241" s="205"/>
      <c r="U241" s="205"/>
      <c r="V241" s="205"/>
      <c r="W241" s="205"/>
      <c r="X241" s="205"/>
      <c r="Y241" s="205"/>
      <c r="Z241" s="205"/>
      <c r="AA241" s="205"/>
      <c r="AB241" s="205"/>
      <c r="AC241" s="205"/>
      <c r="AD241" s="205"/>
      <c r="AE241" s="205"/>
      <c r="AF241" s="205"/>
      <c r="AG241" s="205"/>
      <c r="AH241" s="205"/>
      <c r="AI241" s="205"/>
      <c r="AJ241" s="205"/>
      <c r="AK241" s="205"/>
      <c r="AL241" s="205"/>
      <c r="AM241" s="205"/>
      <c r="AN241" s="205"/>
      <c r="AO241" s="205"/>
      <c r="AP241" s="205"/>
      <c r="AQ241" s="205"/>
      <c r="AR241" s="205"/>
      <c r="AS241" s="205"/>
      <c r="AT241" s="205"/>
      <c r="AU241" s="205"/>
    </row>
    <row r="242" spans="1:47" ht="18.75" customHeight="1">
      <c r="A242" s="21"/>
      <c r="N242" s="25"/>
      <c r="O242" s="205"/>
      <c r="P242" s="205"/>
      <c r="Q242" s="205"/>
      <c r="R242" s="205"/>
      <c r="S242" s="205"/>
      <c r="T242" s="205"/>
      <c r="U242" s="205"/>
      <c r="V242" s="205"/>
      <c r="W242" s="205"/>
      <c r="X242" s="205"/>
      <c r="Y242" s="205"/>
      <c r="Z242" s="205"/>
      <c r="AA242" s="205"/>
      <c r="AB242" s="205"/>
      <c r="AC242" s="205"/>
      <c r="AD242" s="205"/>
      <c r="AE242" s="205"/>
      <c r="AF242" s="205"/>
      <c r="AG242" s="205"/>
      <c r="AH242" s="205"/>
      <c r="AI242" s="205"/>
      <c r="AJ242" s="205"/>
      <c r="AK242" s="205"/>
      <c r="AL242" s="205"/>
      <c r="AM242" s="205"/>
      <c r="AN242" s="205"/>
      <c r="AO242" s="205"/>
      <c r="AP242" s="205"/>
      <c r="AQ242" s="205"/>
      <c r="AR242" s="205"/>
      <c r="AS242" s="205"/>
      <c r="AT242" s="205"/>
      <c r="AU242" s="205"/>
    </row>
    <row r="243" spans="1:47" ht="18.75" customHeight="1">
      <c r="A243" s="21"/>
      <c r="N243" s="25"/>
      <c r="O243" s="205"/>
      <c r="P243" s="205"/>
      <c r="Q243" s="205"/>
      <c r="R243" s="205"/>
      <c r="S243" s="205"/>
      <c r="T243" s="205"/>
      <c r="U243" s="205"/>
      <c r="V243" s="205"/>
      <c r="W243" s="205"/>
      <c r="X243" s="205"/>
      <c r="Y243" s="205"/>
      <c r="Z243" s="205"/>
      <c r="AA243" s="205"/>
      <c r="AB243" s="205"/>
      <c r="AC243" s="205"/>
      <c r="AD243" s="205"/>
      <c r="AE243" s="205"/>
      <c r="AF243" s="205"/>
      <c r="AG243" s="205"/>
      <c r="AH243" s="205"/>
      <c r="AI243" s="205"/>
      <c r="AJ243" s="205"/>
      <c r="AK243" s="205"/>
      <c r="AL243" s="205"/>
      <c r="AM243" s="205"/>
      <c r="AN243" s="205"/>
      <c r="AO243" s="205"/>
      <c r="AP243" s="205"/>
      <c r="AQ243" s="205"/>
      <c r="AR243" s="205"/>
      <c r="AS243" s="205"/>
      <c r="AT243" s="205"/>
      <c r="AU243" s="205"/>
    </row>
    <row r="244" spans="1:47" ht="18.75" customHeight="1">
      <c r="A244" s="21"/>
      <c r="N244" s="25"/>
      <c r="O244" s="205"/>
      <c r="P244" s="205"/>
      <c r="Q244" s="205"/>
      <c r="R244" s="205"/>
      <c r="S244" s="205"/>
      <c r="T244" s="205"/>
      <c r="U244" s="205"/>
      <c r="V244" s="205"/>
      <c r="W244" s="205"/>
      <c r="X244" s="205"/>
      <c r="Y244" s="205"/>
      <c r="Z244" s="205"/>
      <c r="AA244" s="205"/>
      <c r="AB244" s="205"/>
      <c r="AC244" s="205"/>
      <c r="AD244" s="205"/>
      <c r="AE244" s="205"/>
      <c r="AF244" s="205"/>
      <c r="AG244" s="205"/>
      <c r="AH244" s="205"/>
      <c r="AI244" s="205"/>
      <c r="AJ244" s="205"/>
      <c r="AK244" s="205"/>
      <c r="AL244" s="205"/>
      <c r="AM244" s="205"/>
      <c r="AN244" s="205"/>
      <c r="AO244" s="205"/>
      <c r="AP244" s="205"/>
      <c r="AQ244" s="205"/>
      <c r="AR244" s="205"/>
      <c r="AS244" s="205"/>
      <c r="AT244" s="205"/>
      <c r="AU244" s="205"/>
    </row>
    <row r="245" spans="1:47" ht="18.75" customHeight="1">
      <c r="A245" s="21"/>
      <c r="N245" s="25"/>
      <c r="O245" s="205"/>
      <c r="P245" s="205"/>
      <c r="Q245" s="205"/>
      <c r="R245" s="205"/>
      <c r="S245" s="205"/>
      <c r="T245" s="205"/>
      <c r="U245" s="205"/>
      <c r="V245" s="205"/>
      <c r="W245" s="205"/>
      <c r="X245" s="205"/>
      <c r="Y245" s="205"/>
      <c r="Z245" s="205"/>
      <c r="AA245" s="205"/>
      <c r="AB245" s="205"/>
      <c r="AC245" s="205"/>
      <c r="AD245" s="205"/>
      <c r="AE245" s="205"/>
      <c r="AF245" s="205"/>
      <c r="AG245" s="205"/>
      <c r="AH245" s="205"/>
      <c r="AI245" s="205"/>
      <c r="AJ245" s="205"/>
      <c r="AK245" s="205"/>
      <c r="AL245" s="205"/>
      <c r="AM245" s="205"/>
      <c r="AN245" s="205"/>
      <c r="AO245" s="205"/>
      <c r="AP245" s="205"/>
      <c r="AQ245" s="205"/>
      <c r="AR245" s="205"/>
      <c r="AS245" s="205"/>
      <c r="AT245" s="205"/>
      <c r="AU245" s="205"/>
    </row>
    <row r="246" spans="1:47" ht="18.75" customHeight="1">
      <c r="A246" s="21"/>
      <c r="N246" s="25"/>
      <c r="O246" s="205"/>
      <c r="P246" s="205"/>
      <c r="Q246" s="205"/>
      <c r="R246" s="205"/>
      <c r="S246" s="205"/>
      <c r="T246" s="205"/>
      <c r="U246" s="205"/>
      <c r="V246" s="205"/>
      <c r="W246" s="205"/>
      <c r="X246" s="205"/>
      <c r="Y246" s="205"/>
      <c r="Z246" s="205"/>
      <c r="AA246" s="205"/>
      <c r="AB246" s="205"/>
      <c r="AC246" s="205"/>
      <c r="AD246" s="205"/>
      <c r="AE246" s="205"/>
      <c r="AF246" s="205"/>
      <c r="AG246" s="205"/>
      <c r="AH246" s="205"/>
      <c r="AI246" s="205"/>
      <c r="AJ246" s="205"/>
      <c r="AK246" s="205"/>
      <c r="AL246" s="205"/>
      <c r="AM246" s="205"/>
      <c r="AN246" s="205"/>
      <c r="AO246" s="205"/>
      <c r="AP246" s="205"/>
      <c r="AQ246" s="205"/>
      <c r="AR246" s="205"/>
      <c r="AS246" s="205"/>
      <c r="AT246" s="205"/>
      <c r="AU246" s="205"/>
    </row>
    <row r="247" spans="1:47" ht="18.75" customHeight="1">
      <c r="A247" s="21"/>
      <c r="N247" s="25"/>
      <c r="O247" s="205"/>
      <c r="P247" s="205"/>
      <c r="Q247" s="205"/>
      <c r="R247" s="205"/>
      <c r="S247" s="205"/>
      <c r="T247" s="205"/>
      <c r="U247" s="205"/>
      <c r="V247" s="205"/>
      <c r="W247" s="205"/>
      <c r="X247" s="205"/>
      <c r="Y247" s="205"/>
      <c r="Z247" s="205"/>
      <c r="AA247" s="205"/>
      <c r="AB247" s="205"/>
      <c r="AC247" s="205"/>
      <c r="AD247" s="205"/>
      <c r="AE247" s="205"/>
      <c r="AF247" s="205"/>
      <c r="AG247" s="205"/>
      <c r="AH247" s="205"/>
      <c r="AI247" s="205"/>
      <c r="AJ247" s="205"/>
      <c r="AK247" s="205"/>
      <c r="AL247" s="205"/>
      <c r="AM247" s="205"/>
      <c r="AN247" s="205"/>
      <c r="AO247" s="205"/>
      <c r="AP247" s="205"/>
      <c r="AQ247" s="205"/>
      <c r="AR247" s="205"/>
      <c r="AS247" s="205"/>
      <c r="AT247" s="205"/>
      <c r="AU247" s="205"/>
    </row>
    <row r="248" spans="1:47" ht="18.75" customHeight="1">
      <c r="A248" s="21"/>
      <c r="N248" s="25"/>
      <c r="O248" s="205"/>
      <c r="P248" s="205"/>
      <c r="Q248" s="205"/>
      <c r="R248" s="205"/>
      <c r="S248" s="205"/>
      <c r="T248" s="205"/>
      <c r="U248" s="205"/>
      <c r="V248" s="205"/>
      <c r="W248" s="205"/>
      <c r="X248" s="205"/>
      <c r="Y248" s="205"/>
      <c r="Z248" s="205"/>
      <c r="AA248" s="205"/>
      <c r="AB248" s="205"/>
      <c r="AC248" s="205"/>
      <c r="AD248" s="205"/>
      <c r="AE248" s="205"/>
      <c r="AF248" s="205"/>
      <c r="AG248" s="205"/>
      <c r="AH248" s="205"/>
      <c r="AI248" s="205"/>
      <c r="AJ248" s="205"/>
      <c r="AK248" s="205"/>
      <c r="AL248" s="205"/>
      <c r="AM248" s="205"/>
      <c r="AN248" s="205"/>
      <c r="AO248" s="205"/>
      <c r="AP248" s="205"/>
      <c r="AQ248" s="205"/>
      <c r="AR248" s="205"/>
      <c r="AS248" s="205"/>
      <c r="AT248" s="205"/>
      <c r="AU248" s="205"/>
    </row>
    <row r="249" spans="1:47" ht="18.75" customHeight="1">
      <c r="A249" s="21"/>
      <c r="N249" s="25"/>
      <c r="O249" s="205"/>
      <c r="P249" s="205"/>
      <c r="Q249" s="205"/>
      <c r="R249" s="205"/>
      <c r="S249" s="205"/>
      <c r="T249" s="205"/>
      <c r="U249" s="205"/>
      <c r="V249" s="205"/>
      <c r="W249" s="205"/>
      <c r="X249" s="205"/>
      <c r="Y249" s="205"/>
      <c r="Z249" s="205"/>
      <c r="AA249" s="205"/>
      <c r="AB249" s="205"/>
      <c r="AC249" s="205"/>
      <c r="AD249" s="205"/>
      <c r="AE249" s="205"/>
      <c r="AF249" s="205"/>
      <c r="AG249" s="205"/>
      <c r="AH249" s="205"/>
      <c r="AI249" s="205"/>
      <c r="AJ249" s="205"/>
      <c r="AK249" s="205"/>
      <c r="AL249" s="205"/>
      <c r="AM249" s="205"/>
      <c r="AN249" s="205"/>
      <c r="AO249" s="205"/>
      <c r="AP249" s="205"/>
      <c r="AQ249" s="205"/>
      <c r="AR249" s="205"/>
      <c r="AS249" s="205"/>
      <c r="AT249" s="205"/>
      <c r="AU249" s="205"/>
    </row>
    <row r="250" spans="1:47" ht="18.75" customHeight="1">
      <c r="A250" s="21"/>
      <c r="N250" s="25"/>
      <c r="O250" s="205"/>
      <c r="P250" s="205"/>
      <c r="Q250" s="205"/>
      <c r="R250" s="205"/>
      <c r="S250" s="205"/>
      <c r="T250" s="205"/>
      <c r="U250" s="205"/>
      <c r="V250" s="205"/>
      <c r="W250" s="205"/>
      <c r="X250" s="205"/>
      <c r="Y250" s="205"/>
      <c r="Z250" s="205"/>
      <c r="AA250" s="205"/>
      <c r="AB250" s="205"/>
      <c r="AC250" s="205"/>
      <c r="AD250" s="205"/>
      <c r="AE250" s="205"/>
      <c r="AF250" s="205"/>
      <c r="AG250" s="205"/>
      <c r="AH250" s="205"/>
      <c r="AI250" s="205"/>
      <c r="AJ250" s="205"/>
      <c r="AK250" s="205"/>
      <c r="AL250" s="205"/>
      <c r="AM250" s="205"/>
      <c r="AN250" s="205"/>
      <c r="AO250" s="205"/>
      <c r="AP250" s="205"/>
      <c r="AQ250" s="205"/>
      <c r="AR250" s="205"/>
      <c r="AS250" s="205"/>
      <c r="AT250" s="205"/>
      <c r="AU250" s="205"/>
    </row>
    <row r="251" spans="1:47" ht="18.75" customHeight="1">
      <c r="A251" s="21"/>
      <c r="N251" s="25"/>
      <c r="O251" s="205"/>
      <c r="P251" s="205"/>
      <c r="Q251" s="205"/>
      <c r="R251" s="205"/>
      <c r="S251" s="205"/>
      <c r="T251" s="205"/>
      <c r="U251" s="205"/>
      <c r="V251" s="205"/>
      <c r="W251" s="205"/>
      <c r="X251" s="205"/>
      <c r="Y251" s="205"/>
      <c r="Z251" s="205"/>
      <c r="AA251" s="205"/>
      <c r="AB251" s="205"/>
      <c r="AC251" s="205"/>
      <c r="AD251" s="205"/>
      <c r="AE251" s="205"/>
      <c r="AF251" s="205"/>
      <c r="AG251" s="205"/>
      <c r="AH251" s="205"/>
      <c r="AI251" s="205"/>
      <c r="AJ251" s="205"/>
      <c r="AK251" s="205"/>
      <c r="AL251" s="205"/>
      <c r="AM251" s="205"/>
      <c r="AN251" s="205"/>
      <c r="AO251" s="205"/>
      <c r="AP251" s="205"/>
      <c r="AQ251" s="205"/>
      <c r="AR251" s="205"/>
      <c r="AS251" s="205"/>
      <c r="AT251" s="205"/>
      <c r="AU251" s="205"/>
    </row>
    <row r="252" spans="1:47" ht="18.75" customHeight="1">
      <c r="A252" s="21"/>
      <c r="N252" s="25"/>
      <c r="O252" s="205"/>
      <c r="P252" s="205"/>
      <c r="Q252" s="205"/>
      <c r="R252" s="205"/>
      <c r="S252" s="205"/>
      <c r="T252" s="205"/>
      <c r="U252" s="205"/>
      <c r="V252" s="205"/>
      <c r="W252" s="205"/>
      <c r="X252" s="205"/>
      <c r="Y252" s="205"/>
      <c r="Z252" s="205"/>
      <c r="AA252" s="205"/>
      <c r="AB252" s="205"/>
      <c r="AC252" s="205"/>
      <c r="AD252" s="205"/>
      <c r="AE252" s="205"/>
      <c r="AF252" s="205"/>
      <c r="AG252" s="205"/>
      <c r="AH252" s="205"/>
      <c r="AI252" s="205"/>
      <c r="AJ252" s="205"/>
      <c r="AK252" s="205"/>
      <c r="AL252" s="205"/>
      <c r="AM252" s="205"/>
      <c r="AN252" s="205"/>
      <c r="AO252" s="205"/>
      <c r="AP252" s="205"/>
      <c r="AQ252" s="205"/>
      <c r="AR252" s="205"/>
      <c r="AS252" s="205"/>
      <c r="AT252" s="205"/>
      <c r="AU252" s="205"/>
    </row>
    <row r="253" spans="1:47" ht="18.75" customHeight="1">
      <c r="A253" s="21"/>
      <c r="N253" s="25"/>
      <c r="O253" s="205"/>
      <c r="P253" s="205"/>
      <c r="Q253" s="205"/>
      <c r="R253" s="205"/>
      <c r="S253" s="205"/>
      <c r="T253" s="205"/>
      <c r="U253" s="205"/>
      <c r="V253" s="205"/>
      <c r="W253" s="205"/>
      <c r="X253" s="205"/>
      <c r="Y253" s="205"/>
      <c r="Z253" s="205"/>
      <c r="AA253" s="205"/>
      <c r="AB253" s="205"/>
      <c r="AC253" s="205"/>
      <c r="AD253" s="205"/>
      <c r="AE253" s="205"/>
      <c r="AF253" s="205"/>
      <c r="AG253" s="205"/>
      <c r="AH253" s="205"/>
      <c r="AI253" s="205"/>
      <c r="AJ253" s="205"/>
      <c r="AK253" s="205"/>
      <c r="AL253" s="205"/>
      <c r="AM253" s="205"/>
      <c r="AN253" s="205"/>
      <c r="AO253" s="205"/>
      <c r="AP253" s="205"/>
      <c r="AQ253" s="205"/>
      <c r="AR253" s="205"/>
      <c r="AS253" s="205"/>
      <c r="AT253" s="205"/>
      <c r="AU253" s="205"/>
    </row>
    <row r="254" spans="1:47" ht="18.75" customHeight="1">
      <c r="A254" s="21"/>
      <c r="N254" s="25"/>
      <c r="O254" s="205"/>
      <c r="P254" s="205"/>
      <c r="Q254" s="205"/>
      <c r="R254" s="205"/>
      <c r="S254" s="205"/>
      <c r="T254" s="205"/>
      <c r="U254" s="205"/>
      <c r="V254" s="205"/>
      <c r="W254" s="205"/>
      <c r="X254" s="205"/>
      <c r="Y254" s="205"/>
      <c r="Z254" s="205"/>
      <c r="AA254" s="205"/>
      <c r="AB254" s="205"/>
      <c r="AC254" s="205"/>
      <c r="AD254" s="205"/>
      <c r="AE254" s="205"/>
      <c r="AF254" s="205"/>
      <c r="AG254" s="205"/>
      <c r="AH254" s="205"/>
      <c r="AI254" s="205"/>
      <c r="AJ254" s="205"/>
      <c r="AK254" s="205"/>
      <c r="AL254" s="205"/>
      <c r="AM254" s="205"/>
      <c r="AN254" s="205"/>
      <c r="AO254" s="205"/>
      <c r="AP254" s="205"/>
      <c r="AQ254" s="205"/>
      <c r="AR254" s="205"/>
      <c r="AS254" s="205"/>
      <c r="AT254" s="205"/>
      <c r="AU254" s="205"/>
    </row>
    <row r="255" spans="1:47" ht="18.75" customHeight="1">
      <c r="A255" s="21"/>
      <c r="N255" s="25"/>
      <c r="O255" s="205"/>
      <c r="P255" s="205"/>
      <c r="Q255" s="205"/>
      <c r="R255" s="205"/>
      <c r="S255" s="205"/>
      <c r="T255" s="205"/>
      <c r="U255" s="205"/>
      <c r="V255" s="205"/>
      <c r="W255" s="205"/>
      <c r="X255" s="205"/>
      <c r="Y255" s="205"/>
      <c r="Z255" s="205"/>
      <c r="AA255" s="205"/>
      <c r="AB255" s="205"/>
      <c r="AC255" s="205"/>
      <c r="AD255" s="205"/>
      <c r="AE255" s="205"/>
      <c r="AF255" s="205"/>
      <c r="AG255" s="205"/>
      <c r="AH255" s="205"/>
      <c r="AI255" s="205"/>
      <c r="AJ255" s="205"/>
      <c r="AK255" s="205"/>
      <c r="AL255" s="205"/>
      <c r="AM255" s="205"/>
      <c r="AN255" s="205"/>
      <c r="AO255" s="205"/>
      <c r="AP255" s="205"/>
      <c r="AQ255" s="205"/>
      <c r="AR255" s="205"/>
      <c r="AS255" s="205"/>
      <c r="AT255" s="205"/>
      <c r="AU255" s="205"/>
    </row>
    <row r="256" spans="1:47" ht="18.75" customHeight="1">
      <c r="A256" s="21"/>
      <c r="N256" s="25"/>
      <c r="O256" s="205"/>
      <c r="P256" s="205"/>
      <c r="Q256" s="205"/>
      <c r="R256" s="205"/>
      <c r="S256" s="205"/>
      <c r="T256" s="205"/>
      <c r="U256" s="205"/>
      <c r="V256" s="205"/>
      <c r="W256" s="205"/>
      <c r="X256" s="205"/>
      <c r="Y256" s="205"/>
      <c r="Z256" s="205"/>
      <c r="AA256" s="205"/>
      <c r="AB256" s="205"/>
      <c r="AC256" s="205"/>
      <c r="AD256" s="205"/>
      <c r="AE256" s="205"/>
      <c r="AF256" s="205"/>
      <c r="AG256" s="205"/>
      <c r="AH256" s="205"/>
      <c r="AI256" s="205"/>
      <c r="AJ256" s="205"/>
      <c r="AK256" s="205"/>
      <c r="AL256" s="205"/>
      <c r="AM256" s="205"/>
      <c r="AN256" s="205"/>
      <c r="AO256" s="205"/>
      <c r="AP256" s="205"/>
      <c r="AQ256" s="205"/>
      <c r="AR256" s="205"/>
      <c r="AS256" s="205"/>
      <c r="AT256" s="205"/>
      <c r="AU256" s="205"/>
    </row>
    <row r="257" spans="1:47" ht="18.75" customHeight="1">
      <c r="A257" s="21"/>
      <c r="N257" s="25"/>
      <c r="O257" s="205"/>
      <c r="P257" s="205"/>
      <c r="Q257" s="205"/>
      <c r="R257" s="205"/>
      <c r="S257" s="205"/>
      <c r="T257" s="205"/>
      <c r="U257" s="205"/>
      <c r="V257" s="205"/>
      <c r="W257" s="205"/>
      <c r="X257" s="205"/>
      <c r="Y257" s="205"/>
      <c r="Z257" s="205"/>
      <c r="AA257" s="205"/>
      <c r="AB257" s="205"/>
      <c r="AC257" s="205"/>
      <c r="AD257" s="205"/>
      <c r="AE257" s="205"/>
      <c r="AF257" s="205"/>
      <c r="AG257" s="205"/>
      <c r="AH257" s="205"/>
      <c r="AI257" s="205"/>
      <c r="AJ257" s="205"/>
      <c r="AK257" s="205"/>
      <c r="AL257" s="205"/>
      <c r="AM257" s="205"/>
      <c r="AN257" s="205"/>
      <c r="AO257" s="205"/>
      <c r="AP257" s="205"/>
      <c r="AQ257" s="205"/>
      <c r="AR257" s="205"/>
      <c r="AS257" s="205"/>
      <c r="AT257" s="205"/>
      <c r="AU257" s="205"/>
    </row>
    <row r="258" spans="1:47" ht="18.75" customHeight="1">
      <c r="A258" s="21"/>
      <c r="N258" s="25"/>
      <c r="O258" s="205"/>
      <c r="P258" s="205"/>
      <c r="Q258" s="205"/>
      <c r="R258" s="205"/>
      <c r="S258" s="205"/>
      <c r="T258" s="205"/>
      <c r="U258" s="205"/>
      <c r="V258" s="205"/>
      <c r="W258" s="205"/>
      <c r="X258" s="205"/>
      <c r="Y258" s="205"/>
      <c r="Z258" s="205"/>
      <c r="AA258" s="205"/>
      <c r="AB258" s="205"/>
      <c r="AC258" s="205"/>
      <c r="AD258" s="205"/>
      <c r="AE258" s="205"/>
      <c r="AF258" s="205"/>
      <c r="AG258" s="205"/>
      <c r="AH258" s="205"/>
      <c r="AI258" s="205"/>
      <c r="AJ258" s="205"/>
      <c r="AK258" s="205"/>
      <c r="AL258" s="205"/>
      <c r="AM258" s="205"/>
      <c r="AN258" s="205"/>
      <c r="AO258" s="205"/>
      <c r="AP258" s="205"/>
      <c r="AQ258" s="205"/>
      <c r="AR258" s="205"/>
      <c r="AS258" s="205"/>
      <c r="AT258" s="205"/>
      <c r="AU258" s="205"/>
    </row>
    <row r="259" spans="1:47" ht="18.75" customHeight="1">
      <c r="A259" s="21"/>
      <c r="N259" s="25"/>
      <c r="O259" s="205"/>
      <c r="P259" s="205"/>
      <c r="Q259" s="205"/>
      <c r="R259" s="205"/>
      <c r="S259" s="205"/>
      <c r="T259" s="205"/>
      <c r="U259" s="205"/>
      <c r="V259" s="205"/>
      <c r="W259" s="205"/>
      <c r="X259" s="205"/>
      <c r="Y259" s="205"/>
      <c r="Z259" s="205"/>
      <c r="AA259" s="205"/>
      <c r="AB259" s="205"/>
      <c r="AC259" s="205"/>
      <c r="AD259" s="205"/>
      <c r="AE259" s="205"/>
      <c r="AF259" s="205"/>
      <c r="AG259" s="205"/>
      <c r="AH259" s="205"/>
      <c r="AI259" s="205"/>
      <c r="AJ259" s="205"/>
      <c r="AK259" s="205"/>
      <c r="AL259" s="205"/>
      <c r="AM259" s="205"/>
      <c r="AN259" s="205"/>
      <c r="AO259" s="205"/>
      <c r="AP259" s="205"/>
      <c r="AQ259" s="205"/>
      <c r="AR259" s="205"/>
      <c r="AS259" s="205"/>
      <c r="AT259" s="205"/>
      <c r="AU259" s="205"/>
    </row>
    <row r="260" spans="1:47" ht="18.75" customHeight="1">
      <c r="A260" s="21"/>
      <c r="N260" s="25"/>
      <c r="O260" s="205"/>
      <c r="P260" s="205"/>
      <c r="Q260" s="205"/>
      <c r="R260" s="205"/>
      <c r="S260" s="205"/>
      <c r="T260" s="205"/>
      <c r="U260" s="205"/>
      <c r="V260" s="205"/>
      <c r="W260" s="205"/>
      <c r="X260" s="205"/>
      <c r="Y260" s="205"/>
      <c r="Z260" s="205"/>
      <c r="AA260" s="205"/>
      <c r="AB260" s="205"/>
      <c r="AC260" s="205"/>
      <c r="AD260" s="205"/>
      <c r="AE260" s="205"/>
      <c r="AF260" s="205"/>
      <c r="AG260" s="205"/>
      <c r="AH260" s="205"/>
      <c r="AI260" s="205"/>
      <c r="AJ260" s="205"/>
      <c r="AK260" s="205"/>
      <c r="AL260" s="205"/>
      <c r="AM260" s="205"/>
      <c r="AN260" s="205"/>
      <c r="AO260" s="205"/>
      <c r="AP260" s="205"/>
      <c r="AQ260" s="205"/>
      <c r="AR260" s="205"/>
      <c r="AS260" s="205"/>
      <c r="AT260" s="205"/>
      <c r="AU260" s="205"/>
    </row>
    <row r="261" spans="1:47" ht="18.75" customHeight="1">
      <c r="A261" s="21"/>
      <c r="N261" s="25"/>
      <c r="O261" s="205"/>
      <c r="P261" s="205"/>
      <c r="Q261" s="205"/>
      <c r="R261" s="205"/>
      <c r="S261" s="205"/>
      <c r="T261" s="205"/>
      <c r="U261" s="205"/>
      <c r="V261" s="205"/>
      <c r="W261" s="205"/>
      <c r="X261" s="205"/>
      <c r="Y261" s="205"/>
      <c r="Z261" s="205"/>
      <c r="AA261" s="205"/>
      <c r="AB261" s="205"/>
      <c r="AC261" s="205"/>
      <c r="AD261" s="205"/>
      <c r="AE261" s="205"/>
      <c r="AF261" s="205"/>
      <c r="AG261" s="205"/>
      <c r="AH261" s="205"/>
      <c r="AI261" s="205"/>
      <c r="AJ261" s="205"/>
      <c r="AK261" s="205"/>
      <c r="AL261" s="205"/>
      <c r="AM261" s="205"/>
      <c r="AN261" s="205"/>
      <c r="AO261" s="205"/>
      <c r="AP261" s="205"/>
      <c r="AQ261" s="205"/>
      <c r="AR261" s="205"/>
      <c r="AS261" s="205"/>
      <c r="AT261" s="205"/>
      <c r="AU261" s="205"/>
    </row>
    <row r="262" spans="1:47" ht="18.75" customHeight="1">
      <c r="A262" s="21"/>
      <c r="N262" s="25"/>
      <c r="O262" s="205"/>
      <c r="P262" s="205"/>
      <c r="Q262" s="205"/>
      <c r="R262" s="205"/>
      <c r="S262" s="205"/>
      <c r="T262" s="205"/>
      <c r="U262" s="205"/>
      <c r="V262" s="205"/>
      <c r="W262" s="205"/>
      <c r="X262" s="205"/>
      <c r="Y262" s="205"/>
      <c r="Z262" s="205"/>
      <c r="AA262" s="205"/>
      <c r="AB262" s="205"/>
      <c r="AC262" s="205"/>
      <c r="AD262" s="205"/>
      <c r="AE262" s="205"/>
      <c r="AF262" s="205"/>
      <c r="AG262" s="205"/>
      <c r="AH262" s="205"/>
      <c r="AI262" s="205"/>
      <c r="AJ262" s="205"/>
      <c r="AK262" s="205"/>
      <c r="AL262" s="205"/>
      <c r="AM262" s="205"/>
      <c r="AN262" s="205"/>
      <c r="AO262" s="205"/>
      <c r="AP262" s="205"/>
      <c r="AQ262" s="205"/>
      <c r="AR262" s="205"/>
      <c r="AS262" s="205"/>
      <c r="AT262" s="205"/>
      <c r="AU262" s="205"/>
    </row>
    <row r="263" spans="1:47" ht="15.75" customHeight="1"/>
    <row r="264" spans="1:47" ht="15.75" customHeight="1"/>
    <row r="265" spans="1:47" ht="15.75" customHeight="1"/>
    <row r="266" spans="1:47" ht="15.75" customHeight="1"/>
    <row r="267" spans="1:47" ht="15.75" customHeight="1"/>
    <row r="268" spans="1:47" ht="15.75" customHeight="1"/>
    <row r="269" spans="1:47" ht="15.75" customHeight="1"/>
    <row r="270" spans="1:47" ht="15.75" customHeight="1"/>
    <row r="271" spans="1:47" ht="15.75" customHeight="1"/>
    <row r="272" spans="1:47"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sheetData>
  <conditionalFormatting sqref="B61:C61">
    <cfRule type="expression" dxfId="11" priority="46">
      <formula>$N99</formula>
    </cfRule>
    <cfRule type="expression" dxfId="10" priority="47">
      <formula>$M61</formula>
    </cfRule>
    <cfRule type="expression" dxfId="9" priority="48">
      <formula>#REF!</formula>
    </cfRule>
  </conditionalFormatting>
  <pageMargins left="0.7" right="0.7" top="0.75" bottom="0.75"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8A74B-CC7F-4C23-BCD9-24E8EA8D8F8F}">
  <dimension ref="B1:T113"/>
  <sheetViews>
    <sheetView showGridLines="0" zoomScale="80" zoomScaleNormal="80" workbookViewId="0"/>
  </sheetViews>
  <sheetFormatPr baseColWidth="10" defaultColWidth="11" defaultRowHeight="15.5"/>
  <cols>
    <col min="1" max="1" width="3.5" style="923" customWidth="1"/>
    <col min="2" max="2" width="14" style="923" customWidth="1"/>
    <col min="3" max="5" width="11" style="923"/>
    <col min="6" max="6" width="47.08203125" style="923" customWidth="1"/>
    <col min="7" max="10" width="11" style="923"/>
    <col min="11" max="11" width="13.33203125" style="923" customWidth="1"/>
    <col min="12" max="12" width="13.58203125" style="923" customWidth="1"/>
    <col min="13" max="13" width="12.83203125" style="923" customWidth="1"/>
    <col min="14" max="16384" width="11" style="923"/>
  </cols>
  <sheetData>
    <row r="1" spans="2:15" ht="26">
      <c r="B1" s="169" t="s">
        <v>127</v>
      </c>
    </row>
    <row r="2" spans="2:15" ht="19">
      <c r="B2" s="310" t="s">
        <v>128</v>
      </c>
      <c r="C2" s="22"/>
      <c r="D2" s="22"/>
      <c r="E2" s="22"/>
      <c r="F2" s="22"/>
      <c r="G2" s="392" t="s">
        <v>15</v>
      </c>
      <c r="H2" s="392"/>
      <c r="I2" s="392">
        <v>2021</v>
      </c>
      <c r="J2" s="392">
        <v>2022</v>
      </c>
      <c r="K2" s="392">
        <v>2023</v>
      </c>
      <c r="L2" s="392">
        <v>2024</v>
      </c>
      <c r="M2" s="392">
        <v>2025</v>
      </c>
    </row>
    <row r="3" spans="2:15" ht="20.5">
      <c r="B3" s="312" t="s">
        <v>129</v>
      </c>
      <c r="C3" s="312"/>
      <c r="D3" s="312"/>
      <c r="E3" s="312"/>
      <c r="F3" s="312"/>
      <c r="G3" s="575"/>
      <c r="H3" s="575"/>
      <c r="I3" s="506"/>
      <c r="J3" s="506"/>
      <c r="K3" s="506"/>
      <c r="L3" s="506"/>
      <c r="M3" s="506"/>
    </row>
    <row r="4" spans="2:15" ht="19">
      <c r="B4" s="50"/>
      <c r="C4" s="50"/>
      <c r="D4" s="50"/>
      <c r="E4" s="50"/>
      <c r="F4" s="50"/>
      <c r="G4" s="576"/>
      <c r="H4" s="576"/>
      <c r="I4" s="524"/>
      <c r="J4" s="524"/>
      <c r="K4" s="524"/>
      <c r="L4" s="524"/>
      <c r="M4" s="524"/>
    </row>
    <row r="5" spans="2:15" ht="19">
      <c r="B5" s="552" t="s">
        <v>130</v>
      </c>
      <c r="C5" s="552"/>
      <c r="D5" s="552"/>
      <c r="E5" s="552"/>
      <c r="F5" s="552"/>
      <c r="G5" s="579"/>
      <c r="H5" s="579"/>
      <c r="I5" s="553"/>
      <c r="J5" s="553"/>
      <c r="K5" s="553"/>
      <c r="L5" s="553"/>
      <c r="M5" s="553"/>
    </row>
    <row r="6" spans="2:15" ht="19">
      <c r="B6" s="313" t="s">
        <v>131</v>
      </c>
      <c r="C6" s="313"/>
      <c r="D6" s="313"/>
      <c r="E6" s="313"/>
      <c r="F6" s="313"/>
      <c r="G6" s="91" t="s">
        <v>132</v>
      </c>
      <c r="H6" s="91"/>
      <c r="I6" s="437">
        <v>8972</v>
      </c>
      <c r="J6" s="437">
        <v>9330</v>
      </c>
      <c r="K6" s="437">
        <v>6761</v>
      </c>
      <c r="L6" s="437">
        <v>8381.94</v>
      </c>
      <c r="M6" s="566">
        <f>M38</f>
        <v>8651.3499999999985</v>
      </c>
    </row>
    <row r="7" spans="2:15" ht="19">
      <c r="B7" s="720" t="s">
        <v>133</v>
      </c>
      <c r="C7" s="313"/>
      <c r="D7" s="313"/>
      <c r="E7" s="313"/>
      <c r="F7" s="313"/>
      <c r="G7" s="91" t="s">
        <v>132</v>
      </c>
      <c r="H7" s="91"/>
      <c r="I7" s="437">
        <v>5392</v>
      </c>
      <c r="J7" s="437">
        <v>4777</v>
      </c>
      <c r="K7" s="437">
        <v>3929</v>
      </c>
      <c r="L7" s="437">
        <v>4162.5089290000005</v>
      </c>
      <c r="M7" s="617">
        <v>3991.99</v>
      </c>
      <c r="N7" s="948"/>
    </row>
    <row r="8" spans="2:15" ht="19">
      <c r="B8" s="421" t="s">
        <v>134</v>
      </c>
      <c r="C8" s="421"/>
      <c r="D8" s="421"/>
      <c r="E8" s="421"/>
      <c r="F8" s="421"/>
      <c r="G8" s="422" t="s">
        <v>51</v>
      </c>
      <c r="H8" s="422"/>
      <c r="I8" s="571">
        <v>0</v>
      </c>
      <c r="J8" s="571">
        <v>0</v>
      </c>
      <c r="K8" s="571">
        <v>0</v>
      </c>
      <c r="L8" s="872">
        <v>0.81</v>
      </c>
      <c r="M8" s="618">
        <v>0</v>
      </c>
    </row>
    <row r="9" spans="2:15" ht="20">
      <c r="B9" s="321" t="s">
        <v>135</v>
      </c>
      <c r="C9" s="321"/>
      <c r="D9" s="321"/>
      <c r="E9" s="321"/>
      <c r="F9" s="321"/>
      <c r="G9" s="92" t="s">
        <v>132</v>
      </c>
      <c r="H9" s="92"/>
      <c r="I9" s="567">
        <v>3580</v>
      </c>
      <c r="J9" s="567">
        <v>4552</v>
      </c>
      <c r="K9" s="567">
        <v>2832</v>
      </c>
      <c r="L9" s="567">
        <v>4219.431071</v>
      </c>
      <c r="M9" s="820">
        <f>M6-M7</f>
        <v>4659.3599999999988</v>
      </c>
    </row>
    <row r="10" spans="2:15" ht="20">
      <c r="B10" s="20"/>
      <c r="C10" s="20"/>
      <c r="D10" s="20"/>
      <c r="E10" s="20"/>
      <c r="F10" s="20"/>
      <c r="G10" s="67"/>
      <c r="H10" s="190"/>
      <c r="I10" s="68"/>
      <c r="J10" s="68"/>
      <c r="K10" s="68"/>
      <c r="L10" s="68"/>
    </row>
    <row r="11" spans="2:15" ht="20.5">
      <c r="B11" s="613" t="s">
        <v>136</v>
      </c>
      <c r="C11" s="613"/>
      <c r="D11" s="613"/>
      <c r="E11" s="613"/>
      <c r="F11" s="613"/>
      <c r="G11" s="625"/>
      <c r="H11" s="626"/>
      <c r="I11" s="627"/>
      <c r="J11" s="627"/>
      <c r="K11" s="627"/>
      <c r="L11" s="627"/>
      <c r="M11" s="627"/>
    </row>
    <row r="12" spans="2:15" ht="19">
      <c r="B12" s="321" t="s">
        <v>137</v>
      </c>
      <c r="C12" s="321"/>
      <c r="D12" s="321"/>
      <c r="E12" s="321"/>
      <c r="F12" s="321"/>
      <c r="G12" s="92" t="s">
        <v>138</v>
      </c>
      <c r="H12" s="92"/>
      <c r="I12" s="831">
        <v>0.23993275984935708</v>
      </c>
      <c r="J12" s="831">
        <v>0.23145619915158488</v>
      </c>
      <c r="K12" s="831">
        <v>0.14371868650458189</v>
      </c>
      <c r="L12" s="831">
        <v>0.16747271080969367</v>
      </c>
      <c r="M12" s="956">
        <f>(M9*1000000/1000)/(Producción!M5*1000)</f>
        <v>0.16328678824759507</v>
      </c>
    </row>
    <row r="13" spans="2:15" ht="19">
      <c r="B13" s="313"/>
      <c r="C13" s="313"/>
      <c r="D13" s="313"/>
      <c r="E13" s="313"/>
      <c r="F13" s="313"/>
      <c r="G13" s="91"/>
      <c r="H13" s="91"/>
      <c r="I13" s="619"/>
      <c r="J13" s="619"/>
      <c r="K13" s="619"/>
      <c r="L13" s="619"/>
      <c r="M13" s="502"/>
    </row>
    <row r="14" spans="2:15" ht="20.5">
      <c r="B14" s="628" t="s">
        <v>139</v>
      </c>
      <c r="C14" s="628"/>
      <c r="D14" s="628"/>
      <c r="E14" s="628"/>
      <c r="F14" s="628"/>
      <c r="G14" s="586"/>
      <c r="H14" s="586"/>
      <c r="I14" s="629"/>
      <c r="J14" s="629"/>
      <c r="K14" s="629"/>
      <c r="L14" s="629"/>
      <c r="M14" s="630"/>
      <c r="O14" s="949"/>
    </row>
    <row r="15" spans="2:15" ht="20.5">
      <c r="B15" s="313" t="s">
        <v>140</v>
      </c>
      <c r="C15" s="313"/>
      <c r="D15" s="313"/>
      <c r="E15" s="313"/>
      <c r="F15" s="313"/>
      <c r="G15" s="91" t="s">
        <v>132</v>
      </c>
      <c r="H15" s="91"/>
      <c r="I15" s="437">
        <v>0</v>
      </c>
      <c r="J15" s="437">
        <v>0</v>
      </c>
      <c r="K15" s="437">
        <v>0</v>
      </c>
      <c r="L15" s="437">
        <v>0</v>
      </c>
      <c r="M15" s="620">
        <v>0</v>
      </c>
    </row>
    <row r="16" spans="2:15" ht="19">
      <c r="B16" s="21"/>
      <c r="C16" s="57"/>
      <c r="D16" s="57"/>
      <c r="E16" s="57"/>
      <c r="F16" s="57"/>
      <c r="G16" s="59"/>
      <c r="H16" s="59"/>
      <c r="I16" s="325"/>
      <c r="J16" s="325"/>
      <c r="K16" s="325"/>
      <c r="L16" s="325"/>
      <c r="M16" s="28"/>
    </row>
    <row r="17" spans="2:14" ht="19">
      <c r="B17" s="312" t="s">
        <v>141</v>
      </c>
      <c r="C17" s="312"/>
      <c r="D17" s="312"/>
      <c r="E17" s="312"/>
      <c r="F17" s="312"/>
      <c r="G17" s="506"/>
      <c r="H17" s="506"/>
      <c r="I17" s="506"/>
      <c r="J17" s="506"/>
      <c r="K17" s="506"/>
      <c r="L17" s="506"/>
      <c r="M17" s="506"/>
    </row>
    <row r="18" spans="2:14" ht="19">
      <c r="B18" s="50"/>
      <c r="C18" s="50"/>
      <c r="D18" s="50"/>
      <c r="E18" s="50"/>
      <c r="F18" s="50"/>
      <c r="G18" s="524"/>
      <c r="H18" s="524"/>
      <c r="I18" s="524"/>
      <c r="J18" s="524"/>
      <c r="K18" s="524"/>
      <c r="L18" s="524"/>
      <c r="M18" s="524"/>
    </row>
    <row r="19" spans="2:14" ht="19">
      <c r="B19" s="552" t="s">
        <v>142</v>
      </c>
      <c r="C19" s="552"/>
      <c r="D19" s="552"/>
      <c r="E19" s="552"/>
      <c r="F19" s="552"/>
      <c r="G19" s="553"/>
      <c r="H19" s="553"/>
      <c r="I19" s="553"/>
      <c r="J19" s="553"/>
      <c r="K19" s="553"/>
      <c r="L19" s="553"/>
      <c r="M19" s="553"/>
    </row>
    <row r="20" spans="2:14" ht="19">
      <c r="B20" s="313" t="s">
        <v>143</v>
      </c>
      <c r="C20" s="313"/>
      <c r="D20" s="313"/>
      <c r="E20" s="313"/>
      <c r="F20" s="321"/>
      <c r="G20" s="91" t="s">
        <v>132</v>
      </c>
      <c r="H20" s="91"/>
      <c r="I20" s="437">
        <v>2677</v>
      </c>
      <c r="J20" s="437">
        <v>2897</v>
      </c>
      <c r="K20" s="437">
        <v>1058</v>
      </c>
      <c r="L20" s="566">
        <f>L32</f>
        <v>638.24</v>
      </c>
      <c r="M20" s="621">
        <v>181.06</v>
      </c>
      <c r="N20" s="950"/>
    </row>
    <row r="21" spans="2:14" ht="19">
      <c r="B21" s="313" t="s">
        <v>144</v>
      </c>
      <c r="C21" s="313"/>
      <c r="D21" s="313"/>
      <c r="E21" s="313"/>
      <c r="F21" s="321"/>
      <c r="G21" s="91" t="s">
        <v>132</v>
      </c>
      <c r="H21" s="91"/>
      <c r="I21" s="437">
        <v>1561</v>
      </c>
      <c r="J21" s="437">
        <v>2158</v>
      </c>
      <c r="K21" s="437">
        <v>1950</v>
      </c>
      <c r="L21" s="566">
        <f>L37+L33</f>
        <v>3858.51</v>
      </c>
      <c r="M21" s="617">
        <f>M33+M37</f>
        <v>4878.32</v>
      </c>
      <c r="N21" s="949"/>
    </row>
    <row r="22" spans="2:14" ht="19">
      <c r="B22" s="313" t="s">
        <v>145</v>
      </c>
      <c r="C22" s="313"/>
      <c r="D22" s="313"/>
      <c r="E22" s="313"/>
      <c r="F22" s="321"/>
      <c r="G22" s="91" t="s">
        <v>132</v>
      </c>
      <c r="H22" s="91"/>
      <c r="I22" s="437">
        <v>0</v>
      </c>
      <c r="J22" s="437">
        <v>0</v>
      </c>
      <c r="K22" s="437">
        <v>0</v>
      </c>
      <c r="L22" s="437">
        <v>0</v>
      </c>
      <c r="M22" s="620">
        <v>0</v>
      </c>
    </row>
    <row r="23" spans="2:14" ht="19">
      <c r="B23" s="321" t="s">
        <v>146</v>
      </c>
      <c r="C23" s="321"/>
      <c r="D23" s="321"/>
      <c r="E23" s="321"/>
      <c r="F23" s="321"/>
      <c r="G23" s="92" t="s">
        <v>132</v>
      </c>
      <c r="H23" s="92"/>
      <c r="I23" s="567">
        <v>4238</v>
      </c>
      <c r="J23" s="567">
        <v>5055</v>
      </c>
      <c r="K23" s="567">
        <v>3007</v>
      </c>
      <c r="L23" s="567">
        <v>4496.75</v>
      </c>
      <c r="M23" s="622">
        <f>SUM(M20:M21)</f>
        <v>5059.38</v>
      </c>
    </row>
    <row r="24" spans="2:14" ht="19">
      <c r="B24" s="313"/>
      <c r="C24" s="313"/>
      <c r="D24" s="313"/>
      <c r="E24" s="313"/>
      <c r="F24" s="321"/>
      <c r="G24" s="91"/>
      <c r="H24" s="91"/>
      <c r="I24" s="437"/>
      <c r="J24" s="437"/>
      <c r="K24" s="437"/>
      <c r="L24" s="437"/>
      <c r="M24" s="617"/>
    </row>
    <row r="25" spans="2:14" ht="20.5">
      <c r="B25" s="628" t="s">
        <v>147</v>
      </c>
      <c r="C25" s="585"/>
      <c r="D25" s="585"/>
      <c r="E25" s="585"/>
      <c r="F25" s="628"/>
      <c r="G25" s="631"/>
      <c r="H25" s="631"/>
      <c r="I25" s="632"/>
      <c r="J25" s="632"/>
      <c r="K25" s="632"/>
      <c r="L25" s="632"/>
      <c r="M25" s="633"/>
    </row>
    <row r="26" spans="2:14" ht="19">
      <c r="B26" s="321" t="s">
        <v>148</v>
      </c>
      <c r="C26" s="321"/>
      <c r="D26" s="321"/>
      <c r="E26" s="321"/>
      <c r="F26" s="321"/>
      <c r="G26" s="92" t="s">
        <v>138</v>
      </c>
      <c r="H26" s="92"/>
      <c r="I26" s="831">
        <v>0.28403213302837299</v>
      </c>
      <c r="J26" s="831">
        <v>0.25703231254641073</v>
      </c>
      <c r="K26" s="831">
        <v>0.15259960816358678</v>
      </c>
      <c r="L26" s="831">
        <v>0.17847972858459599</v>
      </c>
      <c r="M26" s="956">
        <f>(M23*1000000/1000)/(Producción!M5*1000)</f>
        <v>0.17730544768468584</v>
      </c>
      <c r="N26" s="958"/>
    </row>
    <row r="27" spans="2:14" ht="19">
      <c r="B27" s="196"/>
      <c r="C27" s="313"/>
      <c r="D27" s="313"/>
      <c r="E27" s="313"/>
      <c r="F27" s="321"/>
      <c r="G27" s="91"/>
      <c r="H27" s="91"/>
      <c r="I27" s="619"/>
      <c r="J27" s="619"/>
      <c r="K27" s="619"/>
      <c r="L27" s="619"/>
      <c r="M27" s="1009"/>
    </row>
    <row r="28" spans="2:14" ht="19">
      <c r="B28" s="523" t="s">
        <v>149</v>
      </c>
      <c r="C28" s="634"/>
      <c r="D28" s="634"/>
      <c r="E28" s="634"/>
      <c r="F28" s="634"/>
      <c r="G28" s="635"/>
      <c r="H28" s="635"/>
      <c r="I28" s="636"/>
      <c r="J28" s="636"/>
      <c r="K28" s="636"/>
      <c r="L28" s="636"/>
      <c r="M28" s="510"/>
    </row>
    <row r="29" spans="2:14" ht="19">
      <c r="B29" s="527"/>
      <c r="C29" s="637"/>
      <c r="D29" s="637"/>
      <c r="E29" s="637"/>
      <c r="F29" s="637"/>
      <c r="G29" s="609"/>
      <c r="H29" s="609"/>
      <c r="I29" s="638"/>
      <c r="J29" s="638"/>
      <c r="K29" s="638"/>
      <c r="L29" s="638"/>
      <c r="M29" s="549"/>
    </row>
    <row r="30" spans="2:14" ht="19">
      <c r="B30" s="552" t="s">
        <v>150</v>
      </c>
      <c r="C30" s="565"/>
      <c r="D30" s="565"/>
      <c r="E30" s="565"/>
      <c r="F30" s="565"/>
      <c r="G30" s="577"/>
      <c r="H30" s="577"/>
      <c r="I30" s="578"/>
      <c r="J30" s="578"/>
      <c r="K30" s="578"/>
      <c r="L30" s="578"/>
      <c r="M30" s="578"/>
    </row>
    <row r="31" spans="2:14" ht="19">
      <c r="B31" s="313" t="s">
        <v>151</v>
      </c>
      <c r="C31" s="313"/>
      <c r="D31" s="313"/>
      <c r="E31" s="313"/>
      <c r="F31" s="313"/>
      <c r="G31" s="91" t="s">
        <v>132</v>
      </c>
      <c r="H31" s="91"/>
      <c r="I31" s="437">
        <v>0</v>
      </c>
      <c r="J31" s="437">
        <v>0</v>
      </c>
      <c r="K31" s="437">
        <v>0</v>
      </c>
      <c r="L31" s="437">
        <v>0</v>
      </c>
      <c r="M31" s="620">
        <v>0</v>
      </c>
    </row>
    <row r="32" spans="2:14" ht="19">
      <c r="B32" s="313" t="s">
        <v>152</v>
      </c>
      <c r="C32" s="313"/>
      <c r="D32" s="313"/>
      <c r="E32" s="313"/>
      <c r="F32" s="313"/>
      <c r="G32" s="91" t="s">
        <v>132</v>
      </c>
      <c r="H32" s="91"/>
      <c r="I32" s="437">
        <v>2677</v>
      </c>
      <c r="J32" s="437">
        <v>2897</v>
      </c>
      <c r="K32" s="437">
        <v>1058</v>
      </c>
      <c r="L32" s="437">
        <v>638.24</v>
      </c>
      <c r="M32" s="621">
        <v>181.06</v>
      </c>
      <c r="N32" s="949"/>
    </row>
    <row r="33" spans="2:20" ht="19">
      <c r="B33" s="313" t="s">
        <v>153</v>
      </c>
      <c r="C33" s="313"/>
      <c r="D33" s="313"/>
      <c r="E33" s="313"/>
      <c r="F33" s="313"/>
      <c r="G33" s="91" t="s">
        <v>132</v>
      </c>
      <c r="H33" s="91"/>
      <c r="I33" s="437">
        <v>0</v>
      </c>
      <c r="J33" s="437">
        <v>0</v>
      </c>
      <c r="K33" s="437">
        <v>121</v>
      </c>
      <c r="L33" s="437">
        <v>257.51</v>
      </c>
      <c r="M33" s="621">
        <v>252.29</v>
      </c>
    </row>
    <row r="34" spans="2:20" ht="19">
      <c r="B34" s="313" t="s">
        <v>154</v>
      </c>
      <c r="C34" s="313"/>
      <c r="D34" s="313"/>
      <c r="E34" s="313"/>
      <c r="F34" s="313"/>
      <c r="G34" s="91" t="s">
        <v>132</v>
      </c>
      <c r="H34" s="91"/>
      <c r="I34" s="437">
        <v>0</v>
      </c>
      <c r="J34" s="437">
        <v>0</v>
      </c>
      <c r="K34" s="437">
        <v>0</v>
      </c>
      <c r="L34" s="437">
        <v>0</v>
      </c>
      <c r="M34" s="620">
        <v>0</v>
      </c>
    </row>
    <row r="35" spans="2:20" ht="19">
      <c r="B35" s="313" t="s">
        <v>155</v>
      </c>
      <c r="C35" s="313"/>
      <c r="D35" s="313"/>
      <c r="E35" s="313"/>
      <c r="F35" s="313"/>
      <c r="G35" s="91" t="s">
        <v>132</v>
      </c>
      <c r="H35" s="91"/>
      <c r="I35" s="437">
        <v>4719</v>
      </c>
      <c r="J35" s="437">
        <v>4272</v>
      </c>
      <c r="K35" s="437">
        <v>1973</v>
      </c>
      <c r="L35" s="437">
        <v>1614</v>
      </c>
      <c r="M35" s="617">
        <v>1650.42</v>
      </c>
    </row>
    <row r="36" spans="2:20" ht="19">
      <c r="B36" s="313" t="s">
        <v>156</v>
      </c>
      <c r="C36" s="313"/>
      <c r="D36" s="313"/>
      <c r="E36" s="313"/>
      <c r="F36" s="313"/>
      <c r="G36" s="91" t="s">
        <v>132</v>
      </c>
      <c r="H36" s="91"/>
      <c r="I36" s="437">
        <v>15</v>
      </c>
      <c r="J36" s="437">
        <v>3</v>
      </c>
      <c r="K36" s="437">
        <v>1780</v>
      </c>
      <c r="L36" s="437">
        <v>2271.19</v>
      </c>
      <c r="M36" s="617">
        <v>1941.55</v>
      </c>
    </row>
    <row r="37" spans="2:20" ht="19">
      <c r="B37" s="313" t="s">
        <v>157</v>
      </c>
      <c r="C37" s="313"/>
      <c r="D37" s="313"/>
      <c r="E37" s="313"/>
      <c r="F37" s="313"/>
      <c r="G37" s="91" t="s">
        <v>132</v>
      </c>
      <c r="H37" s="91"/>
      <c r="I37" s="437">
        <v>1561</v>
      </c>
      <c r="J37" s="437">
        <v>2158</v>
      </c>
      <c r="K37" s="437">
        <v>1829</v>
      </c>
      <c r="L37" s="437">
        <v>3601</v>
      </c>
      <c r="M37" s="617">
        <v>4626.03</v>
      </c>
    </row>
    <row r="38" spans="2:20" ht="19">
      <c r="B38" s="321" t="s">
        <v>131</v>
      </c>
      <c r="C38" s="321"/>
      <c r="D38" s="321"/>
      <c r="E38" s="321"/>
      <c r="F38" s="321"/>
      <c r="G38" s="92" t="s">
        <v>132</v>
      </c>
      <c r="H38" s="92"/>
      <c r="I38" s="567">
        <v>8972</v>
      </c>
      <c r="J38" s="567">
        <v>9330</v>
      </c>
      <c r="K38" s="567">
        <v>6761</v>
      </c>
      <c r="L38" s="567">
        <v>8381.94</v>
      </c>
      <c r="M38" s="622">
        <f>SUM(M31:M37)</f>
        <v>8651.3499999999985</v>
      </c>
      <c r="N38" s="948"/>
    </row>
    <row r="39" spans="2:20" ht="19">
      <c r="B39" s="313"/>
      <c r="C39" s="313"/>
      <c r="D39" s="313"/>
      <c r="E39" s="313"/>
      <c r="F39" s="313"/>
      <c r="G39" s="91"/>
      <c r="H39" s="91"/>
      <c r="I39" s="437"/>
      <c r="J39" s="437"/>
      <c r="K39" s="437"/>
      <c r="L39" s="437"/>
      <c r="M39" s="569"/>
      <c r="T39" s="957"/>
    </row>
    <row r="40" spans="2:20" ht="19">
      <c r="B40" s="552" t="s">
        <v>158</v>
      </c>
      <c r="C40" s="552"/>
      <c r="D40" s="552"/>
      <c r="E40" s="552"/>
      <c r="F40" s="552"/>
      <c r="G40" s="579"/>
      <c r="H40" s="579"/>
      <c r="I40" s="553"/>
      <c r="J40" s="553"/>
      <c r="K40" s="553"/>
      <c r="L40" s="553"/>
      <c r="M40" s="553"/>
    </row>
    <row r="41" spans="2:20" ht="19">
      <c r="B41" s="313" t="s">
        <v>159</v>
      </c>
      <c r="C41" s="313"/>
      <c r="D41" s="313"/>
      <c r="E41" s="313"/>
      <c r="F41" s="313"/>
      <c r="G41" s="91" t="s">
        <v>132</v>
      </c>
      <c r="H41" s="91"/>
      <c r="I41" s="418">
        <v>0</v>
      </c>
      <c r="J41" s="418">
        <v>0</v>
      </c>
      <c r="K41" s="418">
        <v>0</v>
      </c>
      <c r="L41" s="418">
        <v>0</v>
      </c>
      <c r="M41" s="620">
        <v>0</v>
      </c>
    </row>
    <row r="42" spans="2:20" ht="19">
      <c r="B42" s="313" t="s">
        <v>155</v>
      </c>
      <c r="C42" s="313"/>
      <c r="D42" s="313"/>
      <c r="E42" s="313"/>
      <c r="F42" s="313"/>
      <c r="G42" s="91" t="s">
        <v>132</v>
      </c>
      <c r="H42" s="91"/>
      <c r="I42" s="418">
        <v>0</v>
      </c>
      <c r="J42" s="418">
        <v>0</v>
      </c>
      <c r="K42" s="418">
        <v>0</v>
      </c>
      <c r="L42" s="418">
        <v>0</v>
      </c>
      <c r="M42" s="620">
        <v>0</v>
      </c>
    </row>
    <row r="43" spans="2:20" ht="19">
      <c r="B43" s="313" t="s">
        <v>156</v>
      </c>
      <c r="C43" s="313"/>
      <c r="D43" s="313"/>
      <c r="E43" s="313"/>
      <c r="F43" s="313"/>
      <c r="G43" s="91" t="s">
        <v>132</v>
      </c>
      <c r="H43" s="91"/>
      <c r="I43" s="418">
        <v>0</v>
      </c>
      <c r="J43" s="418">
        <v>0</v>
      </c>
      <c r="K43" s="418">
        <v>0</v>
      </c>
      <c r="L43" s="418">
        <v>0</v>
      </c>
      <c r="M43" s="620">
        <v>0</v>
      </c>
    </row>
    <row r="44" spans="2:20" ht="19">
      <c r="B44" s="321" t="s">
        <v>160</v>
      </c>
      <c r="C44" s="321"/>
      <c r="D44" s="321"/>
      <c r="E44" s="321"/>
      <c r="F44" s="321"/>
      <c r="G44" s="92" t="s">
        <v>132</v>
      </c>
      <c r="H44" s="92"/>
      <c r="I44" s="420">
        <v>0</v>
      </c>
      <c r="J44" s="420">
        <v>0</v>
      </c>
      <c r="K44" s="420">
        <v>0</v>
      </c>
      <c r="L44" s="420">
        <v>0</v>
      </c>
      <c r="M44" s="623">
        <v>0</v>
      </c>
    </row>
    <row r="45" spans="2:20" ht="19">
      <c r="B45" s="378" t="s">
        <v>161</v>
      </c>
      <c r="C45" s="317"/>
      <c r="D45" s="317"/>
      <c r="E45" s="317"/>
      <c r="F45" s="317"/>
      <c r="G45" s="624" t="s">
        <v>51</v>
      </c>
      <c r="H45" s="318"/>
      <c r="I45" s="566">
        <v>0</v>
      </c>
      <c r="J45" s="566">
        <v>0</v>
      </c>
      <c r="K45" s="566">
        <v>0</v>
      </c>
      <c r="L45" s="566">
        <v>0</v>
      </c>
      <c r="M45" s="620">
        <v>0</v>
      </c>
    </row>
    <row r="46" spans="2:20" ht="19">
      <c r="B46" s="321"/>
      <c r="C46" s="321"/>
      <c r="D46" s="321"/>
      <c r="E46" s="321"/>
      <c r="F46" s="321"/>
      <c r="G46" s="91"/>
      <c r="H46" s="91"/>
      <c r="I46" s="959"/>
      <c r="J46" s="959"/>
      <c r="K46" s="445"/>
      <c r="L46" s="445"/>
      <c r="M46" s="28"/>
    </row>
    <row r="47" spans="2:20" ht="19">
      <c r="B47" s="552" t="s">
        <v>162</v>
      </c>
      <c r="C47" s="552"/>
      <c r="D47" s="552"/>
      <c r="E47" s="552"/>
      <c r="F47" s="552"/>
      <c r="G47" s="553"/>
      <c r="H47" s="553"/>
      <c r="I47" s="553"/>
      <c r="J47" s="553"/>
      <c r="K47" s="553"/>
      <c r="L47" s="553"/>
      <c r="M47" s="553"/>
    </row>
    <row r="48" spans="2:20" ht="19">
      <c r="B48" s="313" t="s">
        <v>163</v>
      </c>
      <c r="C48" s="313"/>
      <c r="D48" s="313"/>
      <c r="E48" s="313"/>
      <c r="F48" s="313"/>
      <c r="G48" s="91" t="s">
        <v>132</v>
      </c>
      <c r="H48" s="91"/>
      <c r="I48" s="437">
        <v>2677</v>
      </c>
      <c r="J48" s="437">
        <v>2896.59</v>
      </c>
      <c r="K48" s="437">
        <v>1058</v>
      </c>
      <c r="L48" s="437">
        <v>638.24</v>
      </c>
      <c r="M48" s="621">
        <f>M32</f>
        <v>181.06</v>
      </c>
    </row>
    <row r="49" spans="2:13" ht="19">
      <c r="B49" s="313" t="s">
        <v>164</v>
      </c>
      <c r="C49" s="313"/>
      <c r="D49" s="313"/>
      <c r="E49" s="313"/>
      <c r="F49" s="313"/>
      <c r="G49" s="91" t="s">
        <v>132</v>
      </c>
      <c r="H49" s="91"/>
      <c r="I49" s="437">
        <v>1561</v>
      </c>
      <c r="J49" s="437">
        <v>2157.9699999999998</v>
      </c>
      <c r="K49" s="437">
        <v>1950</v>
      </c>
      <c r="L49" s="437">
        <v>3858.51</v>
      </c>
      <c r="M49" s="617">
        <f>M37+M33</f>
        <v>4878.32</v>
      </c>
    </row>
    <row r="50" spans="2:13" ht="19">
      <c r="B50" s="313" t="s">
        <v>165</v>
      </c>
      <c r="C50" s="313"/>
      <c r="D50" s="313"/>
      <c r="E50" s="313"/>
      <c r="F50" s="313"/>
      <c r="G50" s="91" t="s">
        <v>132</v>
      </c>
      <c r="H50" s="91"/>
      <c r="I50" s="437">
        <v>4734</v>
      </c>
      <c r="J50" s="437">
        <v>4275</v>
      </c>
      <c r="K50" s="437">
        <v>3753</v>
      </c>
      <c r="L50" s="437">
        <v>3885.19</v>
      </c>
      <c r="M50" s="617">
        <f>M36+M35</f>
        <v>3591.9700000000003</v>
      </c>
    </row>
    <row r="51" spans="2:13" ht="19">
      <c r="B51" s="57"/>
      <c r="C51" s="57"/>
      <c r="D51" s="57"/>
      <c r="E51" s="57"/>
      <c r="F51" s="59"/>
      <c r="G51" s="325"/>
      <c r="H51" s="325"/>
      <c r="I51" s="325"/>
      <c r="J51" s="325"/>
      <c r="K51" s="325"/>
      <c r="L51" s="325"/>
      <c r="M51" s="28"/>
    </row>
    <row r="52" spans="2:13" ht="19">
      <c r="B52" s="312" t="s">
        <v>166</v>
      </c>
      <c r="C52" s="312"/>
      <c r="D52" s="312"/>
      <c r="E52" s="312"/>
      <c r="F52" s="312"/>
      <c r="G52" s="506"/>
      <c r="H52" s="506"/>
      <c r="I52" s="506"/>
      <c r="J52" s="506"/>
      <c r="K52" s="506"/>
      <c r="L52" s="506"/>
      <c r="M52" s="506"/>
    </row>
    <row r="53" spans="2:13" ht="19">
      <c r="B53" s="50"/>
      <c r="C53" s="50"/>
      <c r="D53" s="50"/>
      <c r="E53" s="50"/>
      <c r="F53" s="50"/>
      <c r="G53" s="524"/>
      <c r="H53" s="524"/>
      <c r="I53" s="524"/>
      <c r="J53" s="524"/>
      <c r="K53" s="524"/>
      <c r="L53" s="524"/>
      <c r="M53" s="524"/>
    </row>
    <row r="54" spans="2:13" ht="19">
      <c r="B54" s="552" t="s">
        <v>167</v>
      </c>
      <c r="C54" s="565"/>
      <c r="D54" s="565"/>
      <c r="E54" s="565"/>
      <c r="F54" s="565"/>
      <c r="G54" s="578"/>
      <c r="H54" s="578"/>
      <c r="I54" s="578"/>
      <c r="J54" s="578"/>
      <c r="K54" s="578"/>
      <c r="L54" s="578"/>
      <c r="M54" s="578"/>
    </row>
    <row r="55" spans="2:13" ht="19">
      <c r="B55" s="313" t="s">
        <v>168</v>
      </c>
      <c r="C55" s="313"/>
      <c r="D55" s="313"/>
      <c r="E55" s="313"/>
      <c r="F55" s="313"/>
      <c r="G55" s="91" t="s">
        <v>132</v>
      </c>
      <c r="H55" s="91"/>
      <c r="I55" s="437">
        <v>0</v>
      </c>
      <c r="J55" s="437">
        <v>0</v>
      </c>
      <c r="K55" s="437">
        <v>0</v>
      </c>
      <c r="L55" s="437">
        <v>0</v>
      </c>
      <c r="M55" s="620">
        <v>0</v>
      </c>
    </row>
    <row r="56" spans="2:13" ht="19">
      <c r="B56" s="313" t="s">
        <v>169</v>
      </c>
      <c r="C56" s="313"/>
      <c r="D56" s="313"/>
      <c r="E56" s="313"/>
      <c r="F56" s="313"/>
      <c r="G56" s="91" t="s">
        <v>132</v>
      </c>
      <c r="H56" s="91"/>
      <c r="I56" s="437">
        <v>5392</v>
      </c>
      <c r="J56" s="437">
        <v>4777</v>
      </c>
      <c r="K56" s="437">
        <v>1950</v>
      </c>
      <c r="L56" s="437">
        <v>918.7</v>
      </c>
      <c r="M56" s="617">
        <v>1049.74</v>
      </c>
    </row>
    <row r="57" spans="2:13" ht="19">
      <c r="B57" s="313" t="s">
        <v>154</v>
      </c>
      <c r="C57" s="313"/>
      <c r="D57" s="313"/>
      <c r="E57" s="313"/>
      <c r="F57" s="313"/>
      <c r="G57" s="91" t="s">
        <v>132</v>
      </c>
      <c r="H57" s="91"/>
      <c r="I57" s="437">
        <v>0</v>
      </c>
      <c r="J57" s="437">
        <v>0</v>
      </c>
      <c r="K57" s="437">
        <v>0</v>
      </c>
      <c r="L57" s="437">
        <v>0</v>
      </c>
      <c r="M57" s="620">
        <v>0</v>
      </c>
    </row>
    <row r="58" spans="2:13" ht="19">
      <c r="B58" s="313" t="s">
        <v>170</v>
      </c>
      <c r="C58" s="313"/>
      <c r="D58" s="313"/>
      <c r="E58" s="313"/>
      <c r="F58" s="313"/>
      <c r="G58" s="91" t="s">
        <v>132</v>
      </c>
      <c r="H58" s="91"/>
      <c r="I58" s="437">
        <v>0</v>
      </c>
      <c r="J58" s="437">
        <v>0</v>
      </c>
      <c r="K58" s="437">
        <v>1979</v>
      </c>
      <c r="L58" s="437">
        <v>3244</v>
      </c>
      <c r="M58" s="617">
        <v>2941.55</v>
      </c>
    </row>
    <row r="59" spans="2:13" ht="19">
      <c r="B59" s="321" t="s">
        <v>133</v>
      </c>
      <c r="C59" s="321"/>
      <c r="D59" s="321"/>
      <c r="E59" s="321"/>
      <c r="F59" s="321"/>
      <c r="G59" s="92" t="s">
        <v>132</v>
      </c>
      <c r="H59" s="92"/>
      <c r="I59" s="567">
        <v>5392</v>
      </c>
      <c r="J59" s="567">
        <v>4777</v>
      </c>
      <c r="K59" s="567">
        <v>3929</v>
      </c>
      <c r="L59" s="567">
        <v>4162.7</v>
      </c>
      <c r="M59" s="622">
        <v>3991.99</v>
      </c>
    </row>
    <row r="60" spans="2:13" ht="19">
      <c r="B60" s="321"/>
      <c r="C60" s="321"/>
      <c r="D60" s="321"/>
      <c r="E60" s="321"/>
      <c r="F60" s="321"/>
      <c r="G60" s="91"/>
      <c r="H60" s="91"/>
      <c r="I60" s="959"/>
      <c r="J60" s="959"/>
      <c r="K60" s="456"/>
      <c r="L60" s="456"/>
      <c r="M60" s="28"/>
    </row>
    <row r="61" spans="2:13" ht="19">
      <c r="B61" s="552" t="s">
        <v>171</v>
      </c>
      <c r="C61" s="552"/>
      <c r="D61" s="552"/>
      <c r="E61" s="552"/>
      <c r="F61" s="552"/>
      <c r="G61" s="553"/>
      <c r="H61" s="553"/>
      <c r="I61" s="553"/>
      <c r="J61" s="553"/>
      <c r="K61" s="553"/>
      <c r="L61" s="553"/>
      <c r="M61" s="553"/>
    </row>
    <row r="62" spans="2:13" ht="19">
      <c r="B62" s="313" t="s">
        <v>172</v>
      </c>
      <c r="C62" s="313"/>
      <c r="D62" s="313"/>
      <c r="E62" s="313"/>
      <c r="F62" s="313"/>
      <c r="G62" s="91" t="s">
        <v>132</v>
      </c>
      <c r="H62" s="91"/>
      <c r="I62" s="437">
        <v>0</v>
      </c>
      <c r="J62" s="437">
        <v>0</v>
      </c>
      <c r="K62" s="437">
        <v>0</v>
      </c>
      <c r="L62" s="437">
        <v>0</v>
      </c>
      <c r="M62" s="620">
        <v>0</v>
      </c>
    </row>
    <row r="63" spans="2:13" ht="19">
      <c r="B63" s="313" t="s">
        <v>165</v>
      </c>
      <c r="C63" s="313"/>
      <c r="D63" s="313"/>
      <c r="E63" s="313"/>
      <c r="F63" s="313"/>
      <c r="G63" s="91" t="s">
        <v>132</v>
      </c>
      <c r="H63" s="91"/>
      <c r="I63" s="437">
        <v>5392</v>
      </c>
      <c r="J63" s="437">
        <v>4777</v>
      </c>
      <c r="K63" s="437">
        <v>3929</v>
      </c>
      <c r="L63" s="437">
        <v>4162.7</v>
      </c>
      <c r="M63" s="617">
        <v>3991.99</v>
      </c>
    </row>
    <row r="64" spans="2:13" ht="19">
      <c r="B64" s="321"/>
      <c r="C64" s="321"/>
      <c r="D64" s="321"/>
      <c r="E64" s="321"/>
      <c r="F64" s="321"/>
      <c r="G64" s="91"/>
      <c r="H64" s="91"/>
      <c r="I64" s="59"/>
      <c r="J64" s="59"/>
      <c r="K64" s="59"/>
      <c r="L64" s="59"/>
      <c r="M64" s="59"/>
    </row>
    <row r="65" spans="2:13" ht="19">
      <c r="B65" s="552" t="s">
        <v>173</v>
      </c>
      <c r="C65" s="552"/>
      <c r="D65" s="552"/>
      <c r="E65" s="552"/>
      <c r="F65" s="552"/>
      <c r="G65" s="553"/>
      <c r="H65" s="553"/>
      <c r="I65" s="553"/>
      <c r="J65" s="553"/>
      <c r="K65" s="553"/>
      <c r="L65" s="553"/>
      <c r="M65" s="553"/>
    </row>
    <row r="66" spans="2:13" ht="19">
      <c r="B66" s="313" t="s">
        <v>172</v>
      </c>
      <c r="C66" s="313"/>
      <c r="D66" s="313"/>
      <c r="E66" s="313"/>
      <c r="F66" s="313"/>
      <c r="G66" s="91" t="s">
        <v>132</v>
      </c>
      <c r="H66" s="91"/>
      <c r="I66" s="437">
        <v>0</v>
      </c>
      <c r="J66" s="437">
        <v>0</v>
      </c>
      <c r="K66" s="437">
        <v>0</v>
      </c>
      <c r="L66" s="437">
        <v>0</v>
      </c>
      <c r="M66" s="620">
        <v>0</v>
      </c>
    </row>
    <row r="67" spans="2:13" ht="19">
      <c r="B67" s="313" t="s">
        <v>165</v>
      </c>
      <c r="C67" s="313"/>
      <c r="D67" s="313"/>
      <c r="E67" s="313"/>
      <c r="F67" s="313"/>
      <c r="G67" s="91" t="s">
        <v>132</v>
      </c>
      <c r="H67" s="91"/>
      <c r="I67" s="437">
        <v>0</v>
      </c>
      <c r="J67" s="437">
        <v>0</v>
      </c>
      <c r="K67" s="437">
        <v>0</v>
      </c>
      <c r="L67" s="437">
        <v>0</v>
      </c>
      <c r="M67" s="620">
        <v>0</v>
      </c>
    </row>
    <row r="68" spans="2:13" ht="19">
      <c r="B68" s="313" t="s">
        <v>174</v>
      </c>
      <c r="C68" s="313"/>
      <c r="D68" s="313"/>
      <c r="E68" s="313"/>
      <c r="F68" s="313"/>
      <c r="G68" s="91" t="s">
        <v>175</v>
      </c>
      <c r="H68" s="91"/>
      <c r="I68" s="437">
        <v>12</v>
      </c>
      <c r="J68" s="437">
        <v>12</v>
      </c>
      <c r="K68" s="437">
        <v>12</v>
      </c>
      <c r="L68" s="437">
        <v>0</v>
      </c>
      <c r="M68" s="620">
        <v>0</v>
      </c>
    </row>
    <row r="69" spans="2:13" ht="19">
      <c r="B69" s="321"/>
      <c r="C69" s="321"/>
      <c r="D69" s="321"/>
      <c r="E69" s="321"/>
      <c r="F69" s="321"/>
      <c r="G69" s="91"/>
      <c r="H69" s="91"/>
      <c r="I69" s="92"/>
      <c r="J69" s="92"/>
      <c r="K69" s="23"/>
      <c r="L69" s="23"/>
      <c r="M69" s="28"/>
    </row>
    <row r="70" spans="2:13" ht="19">
      <c r="B70" s="552" t="s">
        <v>176</v>
      </c>
      <c r="C70" s="552"/>
      <c r="D70" s="552"/>
      <c r="E70" s="552"/>
      <c r="F70" s="552"/>
      <c r="G70" s="553"/>
      <c r="H70" s="553"/>
      <c r="I70" s="553"/>
      <c r="J70" s="553"/>
      <c r="K70" s="553"/>
      <c r="L70" s="553"/>
      <c r="M70" s="553"/>
    </row>
    <row r="71" spans="2:13" ht="19">
      <c r="B71" s="720" t="s">
        <v>177</v>
      </c>
      <c r="C71" s="313"/>
      <c r="D71" s="313"/>
      <c r="E71" s="313"/>
      <c r="F71" s="313"/>
      <c r="G71" s="91" t="s">
        <v>132</v>
      </c>
      <c r="H71" s="91"/>
      <c r="I71" s="437">
        <v>0</v>
      </c>
      <c r="J71" s="437">
        <v>0</v>
      </c>
      <c r="K71" s="437">
        <v>1780</v>
      </c>
      <c r="L71" s="437">
        <v>2271</v>
      </c>
      <c r="M71" s="617">
        <v>1941.55</v>
      </c>
    </row>
    <row r="72" spans="2:13" ht="19">
      <c r="B72" s="313" t="s">
        <v>178</v>
      </c>
      <c r="C72" s="313"/>
      <c r="D72" s="313"/>
      <c r="E72" s="313"/>
      <c r="F72" s="313"/>
      <c r="G72" s="91" t="s">
        <v>132</v>
      </c>
      <c r="H72" s="91"/>
      <c r="I72" s="437">
        <v>4719</v>
      </c>
      <c r="J72" s="437">
        <v>4272</v>
      </c>
      <c r="K72" s="437">
        <v>1973</v>
      </c>
      <c r="L72" s="437">
        <v>1614</v>
      </c>
      <c r="M72" s="617">
        <v>1650.42</v>
      </c>
    </row>
    <row r="73" spans="2:13" ht="19">
      <c r="B73" s="313" t="s">
        <v>179</v>
      </c>
      <c r="C73" s="313"/>
      <c r="D73" s="313"/>
      <c r="E73" s="313"/>
      <c r="F73" s="313"/>
      <c r="G73" s="91" t="s">
        <v>132</v>
      </c>
      <c r="H73" s="91"/>
      <c r="I73" s="437">
        <v>674</v>
      </c>
      <c r="J73" s="437">
        <v>505</v>
      </c>
      <c r="K73" s="437">
        <v>423</v>
      </c>
      <c r="L73" s="437">
        <v>463.95465899999999</v>
      </c>
      <c r="M73" s="617">
        <v>1039</v>
      </c>
    </row>
    <row r="74" spans="2:13" ht="19">
      <c r="B74" s="313"/>
      <c r="C74" s="313"/>
      <c r="D74" s="313"/>
      <c r="E74" s="313"/>
      <c r="F74" s="313"/>
      <c r="G74" s="91"/>
      <c r="H74" s="91"/>
      <c r="I74" s="91"/>
      <c r="J74" s="91"/>
      <c r="K74" s="91"/>
      <c r="L74" s="91"/>
      <c r="M74" s="502"/>
    </row>
    <row r="75" spans="2:13" ht="20.5">
      <c r="B75" s="552" t="s">
        <v>180</v>
      </c>
      <c r="C75" s="552"/>
      <c r="D75" s="552"/>
      <c r="E75" s="552"/>
      <c r="F75" s="552"/>
      <c r="G75" s="553"/>
      <c r="H75" s="553"/>
      <c r="I75" s="553"/>
      <c r="J75" s="553"/>
      <c r="K75" s="553"/>
      <c r="L75" s="553"/>
      <c r="M75" s="553"/>
    </row>
    <row r="76" spans="2:13" ht="19">
      <c r="B76" s="311" t="s">
        <v>178</v>
      </c>
      <c r="C76" s="311"/>
      <c r="D76" s="311"/>
      <c r="E76" s="311"/>
      <c r="F76" s="311"/>
      <c r="G76" s="23"/>
      <c r="H76" s="23"/>
      <c r="I76" s="23"/>
      <c r="J76" s="23"/>
      <c r="K76" s="23"/>
      <c r="L76" s="23"/>
      <c r="M76" s="23"/>
    </row>
    <row r="77" spans="2:13" ht="19">
      <c r="B77" s="205" t="s">
        <v>181</v>
      </c>
      <c r="C77" s="205"/>
      <c r="D77" s="205"/>
      <c r="E77" s="205"/>
      <c r="F77" s="205"/>
      <c r="G77" s="28" t="s">
        <v>182</v>
      </c>
      <c r="H77" s="28"/>
      <c r="I77" s="28">
        <v>0.93</v>
      </c>
      <c r="J77" s="28">
        <v>18.13</v>
      </c>
      <c r="K77" s="445">
        <v>3.9</v>
      </c>
      <c r="L77" s="445">
        <v>50</v>
      </c>
      <c r="M77" s="620">
        <v>51.95</v>
      </c>
    </row>
    <row r="78" spans="2:13" ht="20.5">
      <c r="B78" s="205" t="s">
        <v>183</v>
      </c>
      <c r="C78" s="205"/>
      <c r="D78" s="205"/>
      <c r="E78" s="205"/>
      <c r="F78" s="205"/>
      <c r="G78" s="28" t="s">
        <v>182</v>
      </c>
      <c r="H78" s="28"/>
      <c r="I78" s="28">
        <v>0.04</v>
      </c>
      <c r="J78" s="28">
        <v>3.94</v>
      </c>
      <c r="K78" s="860" t="s">
        <v>58</v>
      </c>
      <c r="L78" s="860" t="s">
        <v>58</v>
      </c>
      <c r="M78" s="860" t="s">
        <v>58</v>
      </c>
    </row>
    <row r="79" spans="2:13" ht="19">
      <c r="B79" s="311" t="s">
        <v>179</v>
      </c>
      <c r="C79" s="311"/>
      <c r="D79" s="311"/>
      <c r="E79" s="311"/>
      <c r="F79" s="311"/>
      <c r="G79" s="23"/>
      <c r="H79" s="23"/>
      <c r="I79" s="23"/>
      <c r="J79" s="23"/>
      <c r="K79" s="23"/>
      <c r="L79" s="23"/>
      <c r="M79" s="23"/>
    </row>
    <row r="80" spans="2:13" ht="19">
      <c r="B80" s="205" t="s">
        <v>181</v>
      </c>
      <c r="C80" s="205"/>
      <c r="D80" s="205"/>
      <c r="E80" s="205"/>
      <c r="F80" s="205"/>
      <c r="G80" s="28" t="s">
        <v>182</v>
      </c>
      <c r="H80" s="28"/>
      <c r="I80" s="28">
        <v>4.01</v>
      </c>
      <c r="J80" s="28">
        <v>26.37</v>
      </c>
      <c r="K80" s="28">
        <v>227.61</v>
      </c>
      <c r="L80" s="445">
        <v>50</v>
      </c>
      <c r="M80" s="445">
        <v>418.21</v>
      </c>
    </row>
    <row r="81" spans="2:13" ht="20.5">
      <c r="B81" s="205" t="s">
        <v>184</v>
      </c>
      <c r="C81" s="205"/>
      <c r="D81" s="205"/>
      <c r="E81" s="205"/>
      <c r="F81" s="205"/>
      <c r="G81" s="28" t="s">
        <v>182</v>
      </c>
      <c r="H81" s="28"/>
      <c r="I81" s="28">
        <v>1.51</v>
      </c>
      <c r="J81" s="28">
        <v>3.07</v>
      </c>
      <c r="K81" s="861" t="s">
        <v>58</v>
      </c>
      <c r="L81" s="861" t="s">
        <v>58</v>
      </c>
      <c r="M81" s="861" t="s">
        <v>58</v>
      </c>
    </row>
    <row r="82" spans="2:13" ht="19">
      <c r="B82" s="35"/>
      <c r="C82" s="321"/>
      <c r="D82" s="321"/>
      <c r="E82" s="321"/>
      <c r="F82" s="321"/>
      <c r="G82" s="91"/>
      <c r="H82" s="91"/>
      <c r="I82" s="91"/>
      <c r="J82" s="91"/>
      <c r="K82" s="28"/>
      <c r="L82" s="28"/>
      <c r="M82" s="28"/>
    </row>
    <row r="83" spans="2:13" ht="19">
      <c r="B83" s="312" t="s">
        <v>185</v>
      </c>
      <c r="C83" s="312"/>
      <c r="D83" s="312"/>
      <c r="E83" s="312"/>
      <c r="F83" s="312"/>
      <c r="G83" s="506"/>
      <c r="H83" s="506"/>
      <c r="I83" s="506"/>
      <c r="J83" s="506"/>
      <c r="K83" s="506"/>
      <c r="L83" s="506"/>
      <c r="M83" s="506"/>
    </row>
    <row r="84" spans="2:13" ht="19">
      <c r="B84" s="205" t="s">
        <v>186</v>
      </c>
      <c r="C84" s="35"/>
      <c r="D84" s="35"/>
      <c r="E84" s="35"/>
      <c r="F84" s="35"/>
      <c r="G84" s="91" t="s">
        <v>51</v>
      </c>
      <c r="H84" s="91"/>
      <c r="I84" s="28">
        <v>100</v>
      </c>
      <c r="J84" s="28">
        <v>100</v>
      </c>
      <c r="K84" s="28">
        <v>100</v>
      </c>
      <c r="L84" s="28">
        <v>100</v>
      </c>
      <c r="M84" s="620">
        <v>100</v>
      </c>
    </row>
    <row r="85" spans="2:13" ht="19">
      <c r="B85" s="205" t="s">
        <v>187</v>
      </c>
      <c r="C85" s="35"/>
      <c r="D85" s="35"/>
      <c r="E85" s="35"/>
      <c r="F85" s="35"/>
      <c r="G85" s="91" t="s">
        <v>51</v>
      </c>
      <c r="H85" s="91"/>
      <c r="I85" s="91">
        <v>0</v>
      </c>
      <c r="J85" s="91">
        <v>0</v>
      </c>
      <c r="K85" s="28">
        <v>0</v>
      </c>
      <c r="L85" s="28">
        <v>0</v>
      </c>
      <c r="M85" s="620">
        <v>0</v>
      </c>
    </row>
    <row r="86" spans="2:13" ht="19">
      <c r="B86" s="19"/>
      <c r="C86" s="19"/>
      <c r="D86" s="19"/>
      <c r="E86" s="19"/>
      <c r="F86" s="19"/>
      <c r="G86" s="91"/>
      <c r="H86" s="91"/>
      <c r="I86" s="91"/>
      <c r="J86" s="91"/>
      <c r="K86" s="28"/>
      <c r="L86" s="28"/>
      <c r="M86" s="28"/>
    </row>
    <row r="87" spans="2:13" ht="19">
      <c r="B87" s="312" t="s">
        <v>188</v>
      </c>
      <c r="C87" s="312"/>
      <c r="D87" s="312"/>
      <c r="E87" s="312"/>
      <c r="F87" s="312"/>
      <c r="G87" s="506"/>
      <c r="H87" s="506"/>
      <c r="I87" s="506"/>
      <c r="J87" s="506"/>
      <c r="K87" s="506"/>
      <c r="L87" s="506"/>
      <c r="M87" s="506"/>
    </row>
    <row r="88" spans="2:13" ht="20">
      <c r="B88" s="20"/>
      <c r="C88" s="20"/>
      <c r="D88" s="20"/>
      <c r="E88" s="20"/>
      <c r="F88" s="20"/>
      <c r="G88" s="67"/>
      <c r="H88" s="190"/>
      <c r="I88" s="68"/>
      <c r="J88" s="68"/>
      <c r="K88" s="68"/>
      <c r="L88" s="68"/>
      <c r="M88" s="68"/>
    </row>
    <row r="89" spans="2:13" ht="20">
      <c r="B89" s="640" t="s">
        <v>189</v>
      </c>
      <c r="C89" s="641"/>
      <c r="D89" s="641"/>
      <c r="E89" s="641"/>
      <c r="F89" s="641"/>
      <c r="G89" s="590"/>
      <c r="H89" s="590"/>
      <c r="I89" s="590"/>
      <c r="J89" s="590"/>
      <c r="K89" s="590"/>
      <c r="L89" s="590"/>
      <c r="M89" s="590"/>
    </row>
    <row r="90" spans="2:13" ht="19">
      <c r="B90" s="205" t="s">
        <v>190</v>
      </c>
      <c r="C90" s="205"/>
      <c r="D90" s="205"/>
      <c r="E90" s="205"/>
      <c r="F90" s="205"/>
      <c r="G90" s="28" t="s">
        <v>51</v>
      </c>
      <c r="H90" s="28"/>
      <c r="I90" s="437">
        <v>98</v>
      </c>
      <c r="J90" s="437">
        <v>98</v>
      </c>
      <c r="K90" s="437">
        <v>98</v>
      </c>
      <c r="L90" s="437">
        <v>98</v>
      </c>
      <c r="M90" s="621">
        <v>100</v>
      </c>
    </row>
    <row r="91" spans="2:13" ht="19">
      <c r="B91" s="205" t="s">
        <v>191</v>
      </c>
      <c r="C91" s="205"/>
      <c r="D91" s="205"/>
      <c r="E91" s="205"/>
      <c r="F91" s="205"/>
      <c r="G91" s="28" t="s">
        <v>51</v>
      </c>
      <c r="H91" s="28"/>
      <c r="I91" s="437">
        <v>2</v>
      </c>
      <c r="J91" s="437">
        <v>2</v>
      </c>
      <c r="K91" s="437">
        <v>2</v>
      </c>
      <c r="L91" s="437">
        <v>0</v>
      </c>
      <c r="M91" s="620">
        <v>0</v>
      </c>
    </row>
    <row r="92" spans="2:13" ht="19">
      <c r="B92" s="205" t="s">
        <v>192</v>
      </c>
      <c r="C92" s="205"/>
      <c r="D92" s="205"/>
      <c r="E92" s="205"/>
      <c r="F92" s="205"/>
      <c r="G92" s="28" t="s">
        <v>51</v>
      </c>
      <c r="H92" s="28"/>
      <c r="I92" s="437">
        <v>0</v>
      </c>
      <c r="J92" s="437">
        <v>0</v>
      </c>
      <c r="K92" s="437">
        <v>0</v>
      </c>
      <c r="L92" s="437">
        <v>2.1800000000000002</v>
      </c>
      <c r="M92" s="620">
        <v>0</v>
      </c>
    </row>
    <row r="93" spans="2:13" ht="20">
      <c r="B93" s="639" t="s">
        <v>189</v>
      </c>
      <c r="C93" s="548"/>
      <c r="D93" s="548"/>
      <c r="E93" s="548"/>
      <c r="F93" s="548"/>
      <c r="G93" s="23" t="s">
        <v>132</v>
      </c>
      <c r="H93" s="23"/>
      <c r="I93" s="567">
        <v>4719</v>
      </c>
      <c r="J93" s="567">
        <v>4272</v>
      </c>
      <c r="K93" s="567">
        <v>1973</v>
      </c>
      <c r="L93" s="567">
        <v>1614</v>
      </c>
      <c r="M93" s="622">
        <v>1650.42</v>
      </c>
    </row>
    <row r="94" spans="2:13" ht="20">
      <c r="B94" s="640" t="s">
        <v>193</v>
      </c>
      <c r="C94" s="641"/>
      <c r="D94" s="641"/>
      <c r="E94" s="641"/>
      <c r="F94" s="641"/>
      <c r="G94" s="558"/>
      <c r="H94" s="589"/>
      <c r="I94" s="559"/>
      <c r="J94" s="559"/>
      <c r="K94" s="559"/>
      <c r="L94" s="559"/>
      <c r="M94" s="559"/>
    </row>
    <row r="95" spans="2:13" ht="19">
      <c r="B95" s="205" t="s">
        <v>190</v>
      </c>
      <c r="C95" s="205"/>
      <c r="D95" s="205"/>
      <c r="E95" s="205"/>
      <c r="F95" s="205"/>
      <c r="G95" s="28" t="s">
        <v>51</v>
      </c>
      <c r="H95" s="28"/>
      <c r="I95" s="437">
        <v>100</v>
      </c>
      <c r="J95" s="437">
        <v>100</v>
      </c>
      <c r="K95" s="437">
        <v>100</v>
      </c>
      <c r="L95" s="437">
        <v>100</v>
      </c>
      <c r="M95" s="620">
        <v>100</v>
      </c>
    </row>
    <row r="96" spans="2:13" ht="19">
      <c r="B96" s="205" t="s">
        <v>191</v>
      </c>
      <c r="C96" s="205"/>
      <c r="D96" s="205"/>
      <c r="E96" s="205"/>
      <c r="F96" s="205"/>
      <c r="G96" s="28" t="s">
        <v>51</v>
      </c>
      <c r="H96" s="28"/>
      <c r="I96" s="437">
        <v>0</v>
      </c>
      <c r="J96" s="437">
        <v>0</v>
      </c>
      <c r="K96" s="437">
        <v>0</v>
      </c>
      <c r="L96" s="437">
        <v>0</v>
      </c>
      <c r="M96" s="620">
        <v>0</v>
      </c>
    </row>
    <row r="97" spans="2:13" ht="19">
      <c r="B97" s="205" t="s">
        <v>192</v>
      </c>
      <c r="C97" s="205"/>
      <c r="D97" s="205"/>
      <c r="E97" s="205"/>
      <c r="F97" s="205"/>
      <c r="G97" s="28" t="s">
        <v>51</v>
      </c>
      <c r="H97" s="28"/>
      <c r="I97" s="437">
        <v>0</v>
      </c>
      <c r="J97" s="437">
        <v>0</v>
      </c>
      <c r="K97" s="437">
        <v>0</v>
      </c>
      <c r="L97" s="437">
        <v>0</v>
      </c>
      <c r="M97" s="620">
        <v>0</v>
      </c>
    </row>
    <row r="98" spans="2:13" ht="19">
      <c r="B98" s="311" t="s">
        <v>193</v>
      </c>
      <c r="C98" s="205"/>
      <c r="D98" s="205"/>
      <c r="E98" s="205"/>
      <c r="F98" s="205"/>
      <c r="G98" s="23" t="s">
        <v>132</v>
      </c>
      <c r="H98" s="23"/>
      <c r="I98" s="567">
        <v>2.1</v>
      </c>
      <c r="J98" s="567">
        <v>2.25</v>
      </c>
      <c r="K98" s="567">
        <v>3.32</v>
      </c>
      <c r="L98" s="567">
        <v>4</v>
      </c>
      <c r="M98" s="865">
        <v>4.5</v>
      </c>
    </row>
    <row r="99" spans="2:13" ht="20">
      <c r="B99" s="642" t="s">
        <v>194</v>
      </c>
      <c r="C99" s="557"/>
      <c r="D99" s="557"/>
      <c r="E99" s="557"/>
      <c r="F99" s="557"/>
      <c r="G99" s="558"/>
      <c r="H99" s="589"/>
      <c r="I99" s="559"/>
      <c r="J99" s="559"/>
      <c r="K99" s="559"/>
      <c r="L99" s="559"/>
      <c r="M99" s="559"/>
    </row>
    <row r="100" spans="2:13" ht="19">
      <c r="B100" s="320" t="s">
        <v>190</v>
      </c>
      <c r="C100" s="320"/>
      <c r="D100" s="320"/>
      <c r="E100" s="320"/>
      <c r="F100" s="320"/>
      <c r="G100" s="70" t="s">
        <v>51</v>
      </c>
      <c r="H100" s="328"/>
      <c r="I100" s="830">
        <f>(((I90/100)*I93 + (I95/100)*I98) / I103)*100</f>
        <v>98.000889623181024</v>
      </c>
      <c r="J100" s="830">
        <f>(((J90/100)*J93 + (J95/100)*J98) / J103)*100</f>
        <v>98.001052816283547</v>
      </c>
      <c r="K100" s="830">
        <f>(((K90/100)*K93 + (K95/100)*K98) / K103)*100</f>
        <v>98.003359779792746</v>
      </c>
      <c r="L100" s="830">
        <f>(((L90/100)*L93 + (L95/100)*L98) / L103)*100</f>
        <v>98.004944375772567</v>
      </c>
      <c r="M100" s="830">
        <f>(((M90/100)*M93 + (M95/100)*M98) / M103)*100</f>
        <v>100</v>
      </c>
    </row>
    <row r="101" spans="2:13" ht="19">
      <c r="B101" s="320" t="s">
        <v>191</v>
      </c>
      <c r="C101" s="320"/>
      <c r="D101" s="320"/>
      <c r="E101" s="320"/>
      <c r="F101" s="320"/>
      <c r="G101" s="70" t="s">
        <v>51</v>
      </c>
      <c r="H101" s="328"/>
      <c r="I101" s="830">
        <f>(((I91/100)*I93 + (I96/100)*I98) / I103)*100</f>
        <v>1.9991103768189615</v>
      </c>
      <c r="J101" s="830">
        <f>(((J91/100)*J93 + (J96/100)*J98) / J103)*100</f>
        <v>1.9989471837164416</v>
      </c>
      <c r="K101" s="830">
        <f>(((K91/100)*K93 + (K96/100)*K98) / K103)*100</f>
        <v>1.996640220207254</v>
      </c>
      <c r="L101" s="830">
        <f>(((L91/100)*L93 + (L96/100)*L98) / L103)*100</f>
        <v>0</v>
      </c>
      <c r="M101" s="830">
        <f>(((M91/100)*M93 + (M96/100)*M98) / M103)*100</f>
        <v>0</v>
      </c>
    </row>
    <row r="102" spans="2:13" ht="19">
      <c r="B102" s="320" t="s">
        <v>192</v>
      </c>
      <c r="C102" s="320"/>
      <c r="D102" s="320"/>
      <c r="E102" s="320"/>
      <c r="F102" s="320"/>
      <c r="G102" s="70" t="s">
        <v>51</v>
      </c>
      <c r="H102" s="328"/>
      <c r="I102" s="830">
        <f>(((I92/100)*I93 + (I97/100)*I98) / I103)*100</f>
        <v>0</v>
      </c>
      <c r="J102" s="830">
        <f>(((J92/100)*J93 + (J97/100)*J98) / J103)*100</f>
        <v>0</v>
      </c>
      <c r="K102" s="830">
        <f>(((K92/100)*K93 + (K97/100)*K98) / K103)*100</f>
        <v>0</v>
      </c>
      <c r="L102" s="830">
        <f>(((L92/100)*L93 + (L97/100)*L98) / L103)*100</f>
        <v>2.1746106304079111</v>
      </c>
      <c r="M102" s="830">
        <f>(((M92/100)*M93 + (M97/100)*M98) / M103)*100</f>
        <v>0</v>
      </c>
    </row>
    <row r="103" spans="2:13" ht="19">
      <c r="B103" s="639" t="s">
        <v>195</v>
      </c>
      <c r="C103" s="320"/>
      <c r="D103" s="320"/>
      <c r="E103" s="320"/>
      <c r="F103" s="320"/>
      <c r="G103" s="845" t="s">
        <v>132</v>
      </c>
      <c r="H103" s="846"/>
      <c r="I103" s="570">
        <f>+I98+I93</f>
        <v>4721.1000000000004</v>
      </c>
      <c r="J103" s="570">
        <f>+J98+J93</f>
        <v>4274.25</v>
      </c>
      <c r="K103" s="570">
        <f>+K98+K93</f>
        <v>1976.32</v>
      </c>
      <c r="L103" s="570">
        <f>+L98+L93</f>
        <v>1618</v>
      </c>
      <c r="M103" s="847">
        <f>SUM(M93,M98)</f>
        <v>1654.92</v>
      </c>
    </row>
    <row r="104" spans="2:13" ht="20">
      <c r="B104" s="20"/>
      <c r="C104" s="20"/>
      <c r="D104" s="20"/>
      <c r="E104" s="20"/>
      <c r="F104" s="20"/>
      <c r="G104" s="20"/>
      <c r="H104" s="20"/>
      <c r="I104" s="20"/>
      <c r="J104" s="20"/>
      <c r="K104" s="20"/>
      <c r="L104" s="20"/>
      <c r="M104" s="20"/>
    </row>
    <row r="105" spans="2:13" ht="19">
      <c r="B105" s="312" t="s">
        <v>196</v>
      </c>
      <c r="C105" s="840"/>
      <c r="D105" s="840"/>
      <c r="E105" s="840"/>
      <c r="F105" s="840"/>
      <c r="G105" s="840"/>
      <c r="H105" s="840"/>
      <c r="I105" s="840"/>
      <c r="J105" s="840"/>
      <c r="K105" s="840"/>
      <c r="L105" s="840"/>
      <c r="M105" s="841"/>
    </row>
    <row r="106" spans="2:13" ht="19">
      <c r="B106" s="321" t="s">
        <v>197</v>
      </c>
      <c r="C106" s="321"/>
      <c r="D106" s="321"/>
      <c r="E106" s="321"/>
      <c r="F106" s="321"/>
      <c r="G106" s="91" t="s">
        <v>198</v>
      </c>
      <c r="H106" s="91"/>
      <c r="I106" s="460">
        <v>0</v>
      </c>
      <c r="J106" s="460">
        <v>0</v>
      </c>
      <c r="K106" s="437">
        <v>0</v>
      </c>
      <c r="L106" s="437">
        <v>0</v>
      </c>
      <c r="M106" s="620">
        <v>0</v>
      </c>
    </row>
    <row r="108" spans="2:13">
      <c r="B108" s="599" t="s">
        <v>199</v>
      </c>
    </row>
    <row r="109" spans="2:13">
      <c r="B109" s="834" t="s">
        <v>200</v>
      </c>
    </row>
    <row r="110" spans="2:13">
      <c r="B110" s="835" t="s">
        <v>124</v>
      </c>
    </row>
    <row r="111" spans="2:13">
      <c r="B111" s="835" t="s">
        <v>201</v>
      </c>
    </row>
    <row r="112" spans="2:13">
      <c r="B112" s="835" t="s">
        <v>202</v>
      </c>
    </row>
    <row r="113" spans="2:2">
      <c r="B113" s="834" t="s">
        <v>203</v>
      </c>
    </row>
  </sheetData>
  <conditionalFormatting sqref="B108">
    <cfRule type="expression" dxfId="8" priority="1">
      <formula>$N207</formula>
    </cfRule>
    <cfRule type="expression" dxfId="7" priority="2">
      <formula>$M107</formula>
    </cfRule>
    <cfRule type="expression" dxfId="6" priority="3">
      <formula>#REF!</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A9CCF5-7962-44DD-9F07-13F7F99DEBA5}">
  <dimension ref="A1:AV908"/>
  <sheetViews>
    <sheetView showGridLines="0" zoomScale="80" zoomScaleNormal="80" workbookViewId="0"/>
  </sheetViews>
  <sheetFormatPr baseColWidth="10" defaultColWidth="11.08203125" defaultRowHeight="15" customHeight="1"/>
  <cols>
    <col min="1" max="1" width="3.5" style="20" customWidth="1"/>
    <col min="2" max="2" width="31.75" style="20" customWidth="1"/>
    <col min="3" max="3" width="19.83203125" style="20" customWidth="1"/>
    <col min="4" max="5" width="10.75" style="20" customWidth="1"/>
    <col min="6" max="6" width="17.08203125" style="20" customWidth="1"/>
    <col min="7" max="7" width="10.75" style="67" customWidth="1"/>
    <col min="8" max="8" width="13.83203125" style="190" customWidth="1"/>
    <col min="9" max="9" width="13.83203125" style="68" customWidth="1"/>
    <col min="10" max="10" width="11.83203125" style="68" customWidth="1"/>
    <col min="11" max="11" width="13.33203125" style="68" customWidth="1"/>
    <col min="12" max="12" width="14.25" style="68" customWidth="1"/>
    <col min="13" max="13" width="13.58203125" style="68" customWidth="1"/>
    <col min="14" max="14" width="9.33203125" style="20" bestFit="1" customWidth="1"/>
    <col min="15" max="15" width="15.25" style="20" customWidth="1"/>
    <col min="16" max="17" width="3.5" style="20" customWidth="1"/>
    <col min="18" max="32" width="9.5" style="20" customWidth="1"/>
    <col min="33" max="33" width="3.5" style="20" customWidth="1"/>
    <col min="34" max="34" width="19.33203125" style="20" customWidth="1"/>
    <col min="35" max="47" width="10.58203125" style="20" customWidth="1"/>
    <col min="48" max="16384" width="11.08203125" style="20"/>
  </cols>
  <sheetData>
    <row r="1" spans="1:45" s="18" customFormat="1" ht="26">
      <c r="A1" s="12"/>
      <c r="B1" s="1010" t="s">
        <v>204</v>
      </c>
      <c r="C1" s="13"/>
      <c r="D1" s="13"/>
      <c r="E1" s="13"/>
      <c r="F1" s="13"/>
      <c r="G1" s="14"/>
      <c r="H1" s="15"/>
      <c r="I1" s="16"/>
      <c r="J1" s="16"/>
      <c r="K1" s="16"/>
      <c r="L1" s="16"/>
      <c r="M1" s="308"/>
      <c r="N1" s="17"/>
      <c r="O1" s="17"/>
      <c r="P1" s="17"/>
      <c r="Q1" s="17"/>
      <c r="R1" s="17"/>
      <c r="S1" s="17"/>
      <c r="T1" s="17"/>
      <c r="U1" s="17"/>
      <c r="V1" s="17"/>
      <c r="W1" s="17"/>
      <c r="X1" s="17"/>
      <c r="Y1" s="17"/>
      <c r="Z1" s="17"/>
      <c r="AA1" s="17"/>
      <c r="AB1" s="17"/>
      <c r="AC1" s="17"/>
      <c r="AD1" s="17"/>
    </row>
    <row r="2" spans="1:45" ht="18" customHeight="1">
      <c r="A2" s="309"/>
      <c r="B2" s="310" t="s">
        <v>205</v>
      </c>
      <c r="C2" s="333"/>
      <c r="D2" s="333"/>
      <c r="E2" s="333"/>
      <c r="F2" s="333"/>
      <c r="G2" s="392" t="s">
        <v>15</v>
      </c>
      <c r="H2" s="392"/>
      <c r="I2" s="392">
        <v>2021</v>
      </c>
      <c r="J2" s="392">
        <v>2022</v>
      </c>
      <c r="K2" s="392">
        <v>2023</v>
      </c>
      <c r="L2" s="392">
        <v>2024</v>
      </c>
      <c r="M2" s="392">
        <v>2025</v>
      </c>
      <c r="N2" s="205"/>
      <c r="O2" s="402"/>
      <c r="P2" s="205"/>
      <c r="Q2" s="205"/>
      <c r="R2" s="205"/>
      <c r="S2" s="205"/>
      <c r="T2" s="205"/>
      <c r="U2" s="205"/>
      <c r="V2" s="205"/>
      <c r="W2" s="205"/>
      <c r="X2" s="205"/>
      <c r="Y2" s="205"/>
      <c r="Z2" s="205"/>
      <c r="AA2" s="205"/>
      <c r="AB2" s="205"/>
      <c r="AC2" s="205"/>
      <c r="AD2" s="205"/>
      <c r="AE2" s="205"/>
      <c r="AF2" s="205"/>
      <c r="AG2" s="205"/>
      <c r="AH2" s="205"/>
      <c r="AI2" s="205"/>
      <c r="AJ2" s="205"/>
      <c r="AK2" s="205"/>
      <c r="AL2" s="205"/>
      <c r="AM2" s="205"/>
      <c r="AN2" s="205"/>
      <c r="AO2" s="205"/>
      <c r="AP2" s="205"/>
      <c r="AQ2" s="205"/>
      <c r="AR2" s="205"/>
      <c r="AS2" s="205"/>
    </row>
    <row r="3" spans="1:45" s="53" customFormat="1" ht="18" customHeight="1">
      <c r="A3" s="309"/>
      <c r="B3" s="312" t="s">
        <v>206</v>
      </c>
      <c r="C3" s="312"/>
      <c r="D3" s="312"/>
      <c r="E3" s="312"/>
      <c r="F3" s="312"/>
      <c r="G3" s="506"/>
      <c r="H3" s="575"/>
      <c r="I3" s="506"/>
      <c r="J3" s="506"/>
      <c r="K3" s="506"/>
      <c r="L3" s="506"/>
      <c r="M3" s="506"/>
      <c r="N3" s="564"/>
      <c r="O3" s="331"/>
      <c r="P3" s="564"/>
      <c r="Q3" s="564"/>
      <c r="R3" s="564"/>
      <c r="S3" s="564"/>
      <c r="T3" s="564"/>
      <c r="U3" s="564"/>
      <c r="V3" s="564"/>
      <c r="W3" s="564"/>
      <c r="X3" s="564"/>
      <c r="Y3" s="564"/>
      <c r="Z3" s="564"/>
      <c r="AA3" s="564"/>
      <c r="AB3" s="564"/>
      <c r="AC3" s="564"/>
      <c r="AD3" s="564"/>
      <c r="AE3" s="564"/>
      <c r="AF3" s="564"/>
      <c r="AG3" s="564"/>
      <c r="AH3" s="564"/>
      <c r="AI3" s="564"/>
      <c r="AJ3" s="564"/>
      <c r="AK3" s="564"/>
      <c r="AL3" s="564"/>
      <c r="AM3" s="564"/>
      <c r="AN3" s="564"/>
      <c r="AO3" s="564"/>
      <c r="AP3" s="564"/>
      <c r="AQ3" s="564"/>
      <c r="AR3" s="564"/>
      <c r="AS3" s="564"/>
    </row>
    <row r="4" spans="1:45" ht="18" customHeight="1">
      <c r="A4" s="309"/>
      <c r="B4" s="50"/>
      <c r="C4" s="50"/>
      <c r="D4" s="50"/>
      <c r="E4" s="50"/>
      <c r="F4" s="50"/>
      <c r="G4" s="524"/>
      <c r="H4" s="576"/>
      <c r="I4" s="524"/>
      <c r="J4" s="524"/>
      <c r="K4" s="524"/>
      <c r="L4" s="524"/>
      <c r="M4" s="524"/>
      <c r="N4" s="205"/>
      <c r="O4" s="331"/>
      <c r="P4" s="205"/>
      <c r="Q4" s="205"/>
      <c r="R4" s="205"/>
      <c r="S4" s="205"/>
      <c r="T4" s="205"/>
      <c r="U4" s="205"/>
      <c r="V4" s="205"/>
      <c r="W4" s="205"/>
      <c r="X4" s="205"/>
      <c r="Y4" s="205"/>
      <c r="Z4" s="205"/>
      <c r="AA4" s="205"/>
      <c r="AB4" s="205"/>
      <c r="AC4" s="205"/>
      <c r="AD4" s="205"/>
      <c r="AE4" s="205"/>
      <c r="AF4" s="205"/>
      <c r="AG4" s="205"/>
      <c r="AH4" s="205"/>
      <c r="AI4" s="205"/>
      <c r="AJ4" s="205"/>
      <c r="AK4" s="205"/>
      <c r="AL4" s="205"/>
      <c r="AM4" s="205"/>
      <c r="AN4" s="205"/>
      <c r="AO4" s="205"/>
      <c r="AP4" s="205"/>
      <c r="AQ4" s="205"/>
      <c r="AR4" s="205"/>
      <c r="AS4" s="205"/>
    </row>
    <row r="5" spans="1:45" ht="18" customHeight="1">
      <c r="A5" s="309"/>
      <c r="B5" s="552" t="s">
        <v>207</v>
      </c>
      <c r="C5" s="565"/>
      <c r="D5" s="565"/>
      <c r="E5" s="565"/>
      <c r="F5" s="565"/>
      <c r="G5" s="578"/>
      <c r="H5" s="577"/>
      <c r="I5" s="578"/>
      <c r="J5" s="578"/>
      <c r="K5" s="578"/>
      <c r="L5" s="578"/>
      <c r="M5" s="578"/>
      <c r="N5" s="205"/>
      <c r="O5" s="331"/>
      <c r="P5" s="205"/>
      <c r="Q5" s="205"/>
      <c r="R5" s="205"/>
      <c r="S5" s="205"/>
      <c r="T5" s="205"/>
      <c r="U5" s="205"/>
      <c r="V5" s="205"/>
      <c r="W5" s="205"/>
      <c r="X5" s="205"/>
      <c r="Y5" s="205"/>
      <c r="Z5" s="205"/>
      <c r="AA5" s="205"/>
      <c r="AB5" s="205"/>
      <c r="AC5" s="205"/>
      <c r="AD5" s="205"/>
      <c r="AE5" s="205"/>
      <c r="AF5" s="205"/>
      <c r="AG5" s="205"/>
      <c r="AH5" s="205"/>
      <c r="AI5" s="205"/>
      <c r="AJ5" s="205"/>
      <c r="AK5" s="205"/>
      <c r="AL5" s="205"/>
      <c r="AM5" s="205"/>
      <c r="AN5" s="205"/>
      <c r="AO5" s="205"/>
      <c r="AP5" s="205"/>
      <c r="AQ5" s="205"/>
      <c r="AR5" s="205"/>
      <c r="AS5" s="205"/>
    </row>
    <row r="6" spans="1:45" ht="18" customHeight="1">
      <c r="A6" s="309"/>
      <c r="B6" s="332" t="s">
        <v>208</v>
      </c>
      <c r="C6" s="335"/>
      <c r="D6" s="335"/>
      <c r="E6" s="335"/>
      <c r="F6" s="335"/>
      <c r="G6" s="514" t="s">
        <v>198</v>
      </c>
      <c r="H6" s="230"/>
      <c r="I6" s="399">
        <v>734</v>
      </c>
      <c r="J6" s="663">
        <v>542</v>
      </c>
      <c r="K6" s="663">
        <v>483</v>
      </c>
      <c r="L6" s="663">
        <v>553</v>
      </c>
      <c r="M6" s="663">
        <f>M20+M96</f>
        <v>2236.3000000000002</v>
      </c>
      <c r="N6" s="941"/>
      <c r="O6" s="942"/>
      <c r="P6" s="205"/>
      <c r="Q6" s="205"/>
      <c r="R6" s="205"/>
      <c r="S6" s="205"/>
      <c r="T6" s="205"/>
      <c r="U6" s="205"/>
      <c r="V6" s="205"/>
      <c r="W6" s="205"/>
      <c r="X6" s="205"/>
      <c r="Y6" s="205"/>
      <c r="Z6" s="205"/>
      <c r="AA6" s="205"/>
      <c r="AB6" s="205"/>
      <c r="AC6" s="205"/>
      <c r="AD6" s="205"/>
      <c r="AE6" s="205"/>
      <c r="AF6" s="205"/>
      <c r="AG6" s="205"/>
      <c r="AH6" s="205"/>
      <c r="AI6" s="205"/>
      <c r="AJ6" s="205"/>
      <c r="AK6" s="205"/>
      <c r="AL6" s="205"/>
      <c r="AM6" s="205"/>
      <c r="AN6" s="205"/>
      <c r="AO6" s="205"/>
      <c r="AP6" s="205"/>
      <c r="AQ6" s="205"/>
      <c r="AR6" s="205"/>
      <c r="AS6" s="205"/>
    </row>
    <row r="7" spans="1:45" s="44" customFormat="1" ht="18" customHeight="1">
      <c r="A7" s="309"/>
      <c r="B7" s="335" t="s">
        <v>209</v>
      </c>
      <c r="C7" s="335"/>
      <c r="D7" s="335"/>
      <c r="E7" s="335"/>
      <c r="F7" s="335"/>
      <c r="G7" s="514" t="s">
        <v>198</v>
      </c>
      <c r="H7" s="230"/>
      <c r="I7" s="571">
        <v>37612</v>
      </c>
      <c r="J7" s="663">
        <v>38619</v>
      </c>
      <c r="K7" s="663">
        <v>41354</v>
      </c>
      <c r="L7" s="663">
        <v>66600</v>
      </c>
      <c r="M7" s="663">
        <f>M29+M79</f>
        <v>67253.435000000012</v>
      </c>
      <c r="N7" s="943"/>
      <c r="O7" s="944"/>
      <c r="P7" s="320"/>
      <c r="Q7" s="320"/>
      <c r="R7" s="320"/>
      <c r="S7" s="320"/>
      <c r="T7" s="320"/>
      <c r="U7" s="320"/>
      <c r="V7" s="320"/>
      <c r="W7" s="320"/>
      <c r="X7" s="320"/>
      <c r="Y7" s="320"/>
      <c r="Z7" s="320"/>
      <c r="AA7" s="320"/>
      <c r="AB7" s="320"/>
      <c r="AC7" s="320"/>
      <c r="AD7" s="320"/>
      <c r="AE7" s="320"/>
      <c r="AF7" s="320"/>
      <c r="AG7" s="320"/>
      <c r="AH7" s="320"/>
      <c r="AI7" s="320"/>
      <c r="AJ7" s="320"/>
      <c r="AK7" s="320"/>
      <c r="AL7" s="320"/>
      <c r="AM7" s="320"/>
      <c r="AN7" s="320"/>
      <c r="AO7" s="320"/>
      <c r="AP7" s="320"/>
      <c r="AQ7" s="320"/>
      <c r="AR7" s="320"/>
      <c r="AS7" s="320"/>
    </row>
    <row r="8" spans="1:45" ht="18" customHeight="1">
      <c r="A8" s="309"/>
      <c r="B8" s="338" t="s">
        <v>210</v>
      </c>
      <c r="C8" s="338"/>
      <c r="D8" s="338"/>
      <c r="E8" s="338"/>
      <c r="F8" s="338"/>
      <c r="G8" s="650" t="s">
        <v>198</v>
      </c>
      <c r="H8" s="230"/>
      <c r="I8" s="570">
        <v>38346</v>
      </c>
      <c r="J8" s="595">
        <v>39162</v>
      </c>
      <c r="K8" s="595">
        <v>41837</v>
      </c>
      <c r="L8" s="595">
        <v>67153</v>
      </c>
      <c r="M8" s="664">
        <f>M6+M7</f>
        <v>69489.735000000015</v>
      </c>
      <c r="N8" s="322"/>
      <c r="O8" s="346"/>
      <c r="P8" s="205"/>
      <c r="Q8" s="205"/>
      <c r="R8" s="205"/>
      <c r="S8" s="205"/>
      <c r="T8" s="205"/>
      <c r="U8" s="205"/>
      <c r="V8" s="205"/>
      <c r="W8" s="205"/>
      <c r="X8" s="205"/>
      <c r="Y8" s="205"/>
      <c r="Z8" s="205"/>
      <c r="AA8" s="205"/>
      <c r="AB8" s="205"/>
      <c r="AC8" s="205"/>
      <c r="AD8" s="205"/>
      <c r="AE8" s="205"/>
      <c r="AF8" s="205"/>
      <c r="AG8" s="205"/>
      <c r="AH8" s="205"/>
      <c r="AI8" s="205"/>
      <c r="AJ8" s="205"/>
      <c r="AK8" s="205"/>
      <c r="AL8" s="205"/>
      <c r="AM8" s="205"/>
      <c r="AN8" s="205"/>
      <c r="AO8" s="205"/>
      <c r="AP8" s="205"/>
      <c r="AQ8" s="205"/>
      <c r="AR8" s="205"/>
      <c r="AS8" s="205"/>
    </row>
    <row r="9" spans="1:45" ht="18" customHeight="1">
      <c r="A9" s="309"/>
      <c r="G9" s="122"/>
      <c r="H9" s="230"/>
      <c r="I9" s="230"/>
      <c r="J9" s="665"/>
      <c r="K9" s="665"/>
      <c r="L9" s="666"/>
      <c r="M9" s="665"/>
      <c r="N9" s="205"/>
      <c r="O9" s="346"/>
      <c r="P9" s="205"/>
      <c r="Q9" s="205"/>
      <c r="R9" s="205"/>
      <c r="S9" s="205"/>
      <c r="T9" s="205"/>
      <c r="U9" s="205"/>
      <c r="V9" s="205"/>
      <c r="W9" s="205"/>
      <c r="X9" s="205"/>
      <c r="Y9" s="205"/>
      <c r="Z9" s="205"/>
      <c r="AA9" s="205"/>
      <c r="AB9" s="205"/>
      <c r="AC9" s="205"/>
      <c r="AD9" s="205"/>
      <c r="AE9" s="205"/>
      <c r="AF9" s="205"/>
      <c r="AG9" s="205"/>
      <c r="AH9" s="205"/>
      <c r="AI9" s="205"/>
      <c r="AJ9" s="205"/>
      <c r="AK9" s="205"/>
      <c r="AL9" s="205"/>
      <c r="AM9" s="205"/>
      <c r="AN9" s="205"/>
      <c r="AO9" s="205"/>
      <c r="AP9" s="205"/>
      <c r="AQ9" s="205"/>
      <c r="AR9" s="205"/>
      <c r="AS9" s="205"/>
    </row>
    <row r="10" spans="1:45" ht="18" customHeight="1">
      <c r="A10" s="309"/>
      <c r="B10" s="552" t="s">
        <v>211</v>
      </c>
      <c r="C10" s="556"/>
      <c r="D10" s="556"/>
      <c r="E10" s="556"/>
      <c r="F10" s="556"/>
      <c r="G10" s="667"/>
      <c r="H10" s="668"/>
      <c r="I10" s="668"/>
      <c r="J10" s="667"/>
      <c r="K10" s="667"/>
      <c r="L10" s="669"/>
      <c r="M10" s="667"/>
      <c r="N10" s="205"/>
      <c r="O10" s="346"/>
      <c r="P10" s="205"/>
      <c r="Q10" s="205"/>
      <c r="R10" s="205"/>
      <c r="S10" s="205"/>
      <c r="T10" s="205"/>
      <c r="U10" s="205"/>
      <c r="V10" s="205"/>
      <c r="W10" s="205"/>
      <c r="X10" s="205"/>
      <c r="Y10" s="205"/>
      <c r="Z10" s="205"/>
      <c r="AA10" s="205"/>
      <c r="AB10" s="205"/>
      <c r="AC10" s="205"/>
      <c r="AD10" s="205"/>
      <c r="AE10" s="205"/>
      <c r="AF10" s="205"/>
      <c r="AG10" s="205"/>
      <c r="AH10" s="205"/>
      <c r="AI10" s="205"/>
      <c r="AJ10" s="205"/>
      <c r="AK10" s="205"/>
      <c r="AL10" s="205"/>
      <c r="AM10" s="205"/>
      <c r="AN10" s="205"/>
      <c r="AO10" s="205"/>
      <c r="AP10" s="205"/>
      <c r="AQ10" s="205"/>
      <c r="AR10" s="205"/>
      <c r="AS10" s="205"/>
    </row>
    <row r="11" spans="1:45" ht="18" customHeight="1">
      <c r="A11" s="309"/>
      <c r="B11" s="1011" t="s">
        <v>212</v>
      </c>
      <c r="C11" s="335"/>
      <c r="D11" s="335"/>
      <c r="E11" s="335"/>
      <c r="F11" s="335"/>
      <c r="G11" s="670" t="s">
        <v>213</v>
      </c>
      <c r="H11" s="230"/>
      <c r="I11" s="687">
        <v>2.57</v>
      </c>
      <c r="J11" s="670">
        <v>1.99</v>
      </c>
      <c r="K11" s="670">
        <v>2.12</v>
      </c>
      <c r="L11" s="670">
        <v>2.67</v>
      </c>
      <c r="M11" s="1012">
        <f>M8/(Producción!M5)</f>
        <v>2.4352605603186919</v>
      </c>
      <c r="N11" s="939"/>
      <c r="P11" s="205"/>
      <c r="Q11" s="205"/>
      <c r="R11" s="205"/>
      <c r="S11" s="205"/>
      <c r="T11" s="205"/>
      <c r="U11" s="205"/>
      <c r="V11" s="205"/>
      <c r="W11" s="205"/>
      <c r="X11" s="205"/>
      <c r="Y11" s="205"/>
      <c r="Z11" s="205"/>
      <c r="AA11" s="205"/>
      <c r="AB11" s="205"/>
      <c r="AC11" s="205"/>
      <c r="AD11" s="205"/>
      <c r="AE11" s="205"/>
      <c r="AF11" s="205"/>
      <c r="AG11" s="205"/>
      <c r="AH11" s="205"/>
      <c r="AI11" s="205"/>
      <c r="AJ11" s="205"/>
      <c r="AK11" s="205"/>
      <c r="AL11" s="205"/>
      <c r="AM11" s="205"/>
      <c r="AN11" s="205"/>
      <c r="AO11" s="205"/>
      <c r="AP11" s="205"/>
      <c r="AQ11" s="205"/>
      <c r="AR11" s="205"/>
      <c r="AS11" s="205"/>
    </row>
    <row r="12" spans="1:45" ht="18" customHeight="1">
      <c r="A12" s="330"/>
      <c r="B12" s="340"/>
      <c r="C12" s="341"/>
      <c r="D12" s="341"/>
      <c r="E12" s="335"/>
      <c r="F12" s="335"/>
      <c r="G12" s="514"/>
      <c r="H12" s="230"/>
      <c r="I12" s="230"/>
      <c r="J12" s="514"/>
      <c r="K12" s="514"/>
      <c r="L12" s="514"/>
      <c r="M12" s="652"/>
      <c r="N12" s="205"/>
      <c r="O12" s="331"/>
      <c r="P12" s="205"/>
      <c r="Q12" s="205"/>
      <c r="R12" s="205"/>
      <c r="S12" s="205"/>
      <c r="T12" s="205"/>
      <c r="U12" s="205"/>
      <c r="V12" s="205"/>
      <c r="W12" s="205"/>
      <c r="X12" s="205"/>
      <c r="Y12" s="205"/>
      <c r="Z12" s="205"/>
      <c r="AA12" s="205"/>
      <c r="AB12" s="205"/>
      <c r="AC12" s="205"/>
      <c r="AD12" s="205"/>
      <c r="AE12" s="205"/>
      <c r="AF12" s="205"/>
      <c r="AG12" s="205"/>
      <c r="AH12" s="205"/>
      <c r="AI12" s="205"/>
      <c r="AJ12" s="205"/>
      <c r="AK12" s="205"/>
      <c r="AL12" s="205"/>
      <c r="AM12" s="205"/>
      <c r="AN12" s="205"/>
      <c r="AO12" s="205"/>
      <c r="AP12" s="205"/>
      <c r="AQ12" s="205"/>
      <c r="AR12" s="205"/>
      <c r="AS12" s="205"/>
    </row>
    <row r="13" spans="1:45" ht="18" customHeight="1">
      <c r="A13" s="330"/>
      <c r="B13" s="312" t="s">
        <v>214</v>
      </c>
      <c r="C13" s="312"/>
      <c r="D13" s="312"/>
      <c r="E13" s="312"/>
      <c r="F13" s="312"/>
      <c r="G13" s="506"/>
      <c r="H13" s="575"/>
      <c r="I13" s="506"/>
      <c r="J13" s="506"/>
      <c r="K13" s="506"/>
      <c r="L13" s="506"/>
      <c r="M13" s="506"/>
      <c r="N13" s="205"/>
      <c r="O13" s="331"/>
      <c r="P13" s="205"/>
      <c r="Q13" s="205"/>
      <c r="R13" s="205"/>
      <c r="S13" s="205"/>
      <c r="T13" s="205"/>
      <c r="U13" s="205"/>
      <c r="V13" s="205"/>
      <c r="W13" s="205"/>
      <c r="X13" s="205"/>
      <c r="Y13" s="205"/>
      <c r="Z13" s="205"/>
      <c r="AA13" s="205"/>
      <c r="AB13" s="205"/>
      <c r="AC13" s="205"/>
      <c r="AD13" s="205"/>
      <c r="AE13" s="205"/>
      <c r="AF13" s="205"/>
      <c r="AG13" s="205"/>
      <c r="AH13" s="205"/>
      <c r="AI13" s="205"/>
      <c r="AJ13" s="205"/>
      <c r="AK13" s="205"/>
      <c r="AL13" s="205"/>
      <c r="AM13" s="205"/>
      <c r="AN13" s="205"/>
      <c r="AO13" s="205"/>
      <c r="AP13" s="205"/>
      <c r="AQ13" s="205"/>
      <c r="AR13" s="205"/>
      <c r="AS13" s="205"/>
    </row>
    <row r="14" spans="1:45" ht="18" customHeight="1">
      <c r="A14" s="330"/>
      <c r="B14" s="50"/>
      <c r="C14" s="50"/>
      <c r="D14" s="50"/>
      <c r="E14" s="50"/>
      <c r="F14" s="50"/>
      <c r="G14" s="524"/>
      <c r="H14" s="576"/>
      <c r="I14" s="524"/>
      <c r="J14" s="524"/>
      <c r="K14" s="524"/>
      <c r="L14" s="524"/>
      <c r="M14" s="524"/>
      <c r="N14" s="205"/>
      <c r="O14" s="331"/>
      <c r="P14" s="205"/>
      <c r="Q14" s="205"/>
      <c r="R14" s="205"/>
      <c r="S14" s="205"/>
      <c r="T14" s="205"/>
      <c r="U14" s="205"/>
      <c r="V14" s="205"/>
      <c r="W14" s="205"/>
      <c r="X14" s="205"/>
      <c r="Y14" s="205"/>
      <c r="Z14" s="205"/>
      <c r="AA14" s="205"/>
      <c r="AB14" s="205"/>
      <c r="AC14" s="205"/>
      <c r="AD14" s="205"/>
      <c r="AE14" s="205"/>
      <c r="AF14" s="205"/>
      <c r="AG14" s="205"/>
      <c r="AH14" s="205"/>
      <c r="AI14" s="205"/>
      <c r="AJ14" s="205"/>
      <c r="AK14" s="205"/>
      <c r="AL14" s="205"/>
      <c r="AM14" s="205"/>
      <c r="AN14" s="205"/>
      <c r="AO14" s="205"/>
      <c r="AP14" s="205"/>
      <c r="AQ14" s="205"/>
      <c r="AR14" s="205"/>
      <c r="AS14" s="205"/>
    </row>
    <row r="15" spans="1:45" ht="18" customHeight="1">
      <c r="A15" s="330"/>
      <c r="B15" s="690" t="s">
        <v>215</v>
      </c>
      <c r="C15" s="691"/>
      <c r="D15" s="691"/>
      <c r="E15" s="692"/>
      <c r="F15" s="692"/>
      <c r="G15" s="643"/>
      <c r="H15" s="643"/>
      <c r="I15" s="643"/>
      <c r="J15" s="643"/>
      <c r="K15" s="643"/>
      <c r="L15" s="643"/>
      <c r="M15" s="643"/>
      <c r="N15" s="205"/>
      <c r="O15" s="331"/>
      <c r="P15" s="205"/>
      <c r="Q15" s="205"/>
      <c r="R15" s="205"/>
      <c r="S15" s="205"/>
      <c r="T15" s="205"/>
      <c r="U15" s="205"/>
      <c r="V15" s="205"/>
      <c r="W15" s="205"/>
      <c r="X15" s="205"/>
      <c r="Y15" s="205"/>
      <c r="Z15" s="205"/>
      <c r="AA15" s="205"/>
      <c r="AB15" s="205"/>
      <c r="AC15" s="205"/>
      <c r="AD15" s="205"/>
      <c r="AE15" s="205"/>
      <c r="AF15" s="205"/>
      <c r="AG15" s="205"/>
      <c r="AH15" s="205"/>
      <c r="AI15" s="205"/>
      <c r="AJ15" s="205"/>
      <c r="AK15" s="205"/>
      <c r="AL15" s="205"/>
      <c r="AM15" s="205"/>
      <c r="AN15" s="205"/>
      <c r="AO15" s="205"/>
      <c r="AP15" s="205"/>
      <c r="AQ15" s="205"/>
      <c r="AR15" s="205"/>
      <c r="AS15" s="205"/>
    </row>
    <row r="16" spans="1:45" ht="18" customHeight="1">
      <c r="A16" s="330"/>
      <c r="B16" s="47" t="s">
        <v>216</v>
      </c>
      <c r="C16" s="48"/>
      <c r="D16" s="48"/>
      <c r="E16" s="66"/>
      <c r="F16" s="66"/>
      <c r="G16" s="654" t="s">
        <v>198</v>
      </c>
      <c r="H16" s="672"/>
      <c r="I16" s="399">
        <v>0</v>
      </c>
      <c r="J16" s="674">
        <v>0</v>
      </c>
      <c r="K16" s="674">
        <v>1.12E-2</v>
      </c>
      <c r="L16" s="674">
        <v>0.18</v>
      </c>
      <c r="M16" s="674">
        <v>0.69</v>
      </c>
      <c r="N16" s="940"/>
      <c r="O16" s="331"/>
      <c r="P16" s="205"/>
      <c r="Q16" s="205"/>
      <c r="R16" s="205"/>
      <c r="S16" s="205"/>
      <c r="T16" s="205"/>
      <c r="U16" s="205"/>
      <c r="V16" s="205"/>
      <c r="W16" s="205"/>
      <c r="X16" s="205"/>
      <c r="Y16" s="205"/>
      <c r="Z16" s="205"/>
      <c r="AA16" s="205"/>
      <c r="AB16" s="205"/>
      <c r="AC16" s="205"/>
      <c r="AD16" s="205"/>
      <c r="AE16" s="205"/>
      <c r="AF16" s="205"/>
      <c r="AG16" s="205"/>
      <c r="AH16" s="205"/>
      <c r="AI16" s="205"/>
      <c r="AJ16" s="205"/>
      <c r="AK16" s="205"/>
      <c r="AL16" s="205"/>
      <c r="AM16" s="205"/>
      <c r="AN16" s="205"/>
      <c r="AO16" s="205"/>
      <c r="AP16" s="205"/>
      <c r="AQ16" s="205"/>
      <c r="AR16" s="205"/>
      <c r="AS16" s="205"/>
    </row>
    <row r="17" spans="1:45" ht="18" customHeight="1">
      <c r="A17" s="330"/>
      <c r="B17" s="47" t="s">
        <v>217</v>
      </c>
      <c r="C17" s="48"/>
      <c r="D17" s="48"/>
      <c r="E17" s="66"/>
      <c r="F17" s="66"/>
      <c r="G17" s="654" t="s">
        <v>198</v>
      </c>
      <c r="H17" s="672"/>
      <c r="I17" s="399">
        <v>0</v>
      </c>
      <c r="J17" s="674">
        <v>2</v>
      </c>
      <c r="K17" s="674">
        <v>0.27800000000000002</v>
      </c>
      <c r="L17" s="674">
        <v>1.0900000000000001</v>
      </c>
      <c r="M17" s="674">
        <v>5.53</v>
      </c>
      <c r="N17" s="205"/>
      <c r="O17" s="331"/>
      <c r="P17" s="205"/>
      <c r="Q17" s="205"/>
      <c r="R17" s="205"/>
      <c r="S17" s="205"/>
      <c r="T17" s="205"/>
      <c r="U17" s="205"/>
      <c r="V17" s="205"/>
      <c r="W17" s="205"/>
      <c r="X17" s="205"/>
      <c r="Y17" s="205"/>
      <c r="Z17" s="205"/>
      <c r="AA17" s="205"/>
      <c r="AB17" s="205"/>
      <c r="AC17" s="205"/>
      <c r="AD17" s="205"/>
      <c r="AE17" s="205"/>
      <c r="AF17" s="205"/>
      <c r="AG17" s="205"/>
      <c r="AH17" s="205"/>
      <c r="AI17" s="205"/>
      <c r="AJ17" s="205"/>
      <c r="AK17" s="205"/>
      <c r="AL17" s="205"/>
      <c r="AM17" s="205"/>
      <c r="AN17" s="205"/>
      <c r="AO17" s="205"/>
      <c r="AP17" s="205"/>
      <c r="AQ17" s="205"/>
      <c r="AR17" s="205"/>
      <c r="AS17" s="205"/>
    </row>
    <row r="18" spans="1:45" ht="18" customHeight="1">
      <c r="A18" s="330"/>
      <c r="B18" s="47" t="s">
        <v>218</v>
      </c>
      <c r="C18" s="48"/>
      <c r="D18" s="48"/>
      <c r="E18" s="66"/>
      <c r="F18" s="66"/>
      <c r="G18" s="654" t="s">
        <v>198</v>
      </c>
      <c r="H18" s="672"/>
      <c r="I18" s="399">
        <v>240</v>
      </c>
      <c r="J18" s="674">
        <v>0</v>
      </c>
      <c r="K18" s="674">
        <v>0</v>
      </c>
      <c r="L18" s="674">
        <v>0</v>
      </c>
      <c r="M18" s="674">
        <v>1733.55</v>
      </c>
      <c r="N18" s="205"/>
      <c r="O18" s="154"/>
      <c r="P18" s="205"/>
      <c r="Q18" s="205"/>
      <c r="R18" s="205"/>
      <c r="S18" s="205"/>
      <c r="T18" s="205"/>
      <c r="U18" s="205"/>
      <c r="V18" s="205"/>
      <c r="W18" s="205"/>
      <c r="X18" s="205"/>
      <c r="Y18" s="205"/>
      <c r="Z18" s="205"/>
      <c r="AA18" s="205"/>
      <c r="AB18" s="205"/>
      <c r="AC18" s="205"/>
      <c r="AD18" s="205"/>
      <c r="AE18" s="205"/>
      <c r="AF18" s="205"/>
      <c r="AG18" s="205"/>
      <c r="AH18" s="205"/>
      <c r="AI18" s="205"/>
      <c r="AJ18" s="205"/>
      <c r="AK18" s="205"/>
      <c r="AL18" s="205"/>
      <c r="AM18" s="205"/>
      <c r="AN18" s="205"/>
      <c r="AO18" s="205"/>
      <c r="AP18" s="205"/>
      <c r="AQ18" s="205"/>
      <c r="AR18" s="205"/>
      <c r="AS18" s="205"/>
    </row>
    <row r="19" spans="1:45" ht="18" customHeight="1">
      <c r="A19" s="330"/>
      <c r="B19" s="47" t="s">
        <v>219</v>
      </c>
      <c r="C19" s="48"/>
      <c r="D19" s="48"/>
      <c r="E19" s="66"/>
      <c r="F19" s="66"/>
      <c r="G19" s="654" t="s">
        <v>198</v>
      </c>
      <c r="H19" s="672"/>
      <c r="I19" s="399">
        <v>0</v>
      </c>
      <c r="J19" s="674">
        <v>0</v>
      </c>
      <c r="K19" s="674">
        <v>0</v>
      </c>
      <c r="L19" s="674">
        <v>1.25</v>
      </c>
      <c r="M19" s="674">
        <v>3.53</v>
      </c>
      <c r="N19" s="315"/>
      <c r="O19" s="346"/>
      <c r="P19" s="205"/>
      <c r="Q19" s="205"/>
      <c r="R19" s="205"/>
      <c r="S19" s="205"/>
      <c r="T19" s="205"/>
      <c r="U19" s="205"/>
      <c r="V19" s="205"/>
      <c r="W19" s="205"/>
      <c r="X19" s="205"/>
      <c r="Y19" s="205"/>
      <c r="Z19" s="205"/>
      <c r="AA19" s="205"/>
      <c r="AB19" s="205"/>
      <c r="AC19" s="205"/>
      <c r="AD19" s="205"/>
      <c r="AE19" s="205"/>
      <c r="AF19" s="205"/>
      <c r="AG19" s="205"/>
      <c r="AH19" s="205"/>
      <c r="AI19" s="205"/>
      <c r="AJ19" s="205"/>
      <c r="AK19" s="205"/>
      <c r="AL19" s="205"/>
      <c r="AM19" s="205"/>
      <c r="AN19" s="205"/>
      <c r="AO19" s="205"/>
      <c r="AP19" s="205"/>
      <c r="AQ19" s="205"/>
      <c r="AR19" s="205"/>
      <c r="AS19" s="205"/>
    </row>
    <row r="20" spans="1:45" ht="18" customHeight="1">
      <c r="A20" s="330"/>
      <c r="B20" s="351" t="s">
        <v>220</v>
      </c>
      <c r="C20" s="48"/>
      <c r="D20" s="48"/>
      <c r="E20" s="66"/>
      <c r="F20" s="66"/>
      <c r="G20" s="653" t="s">
        <v>198</v>
      </c>
      <c r="H20" s="230"/>
      <c r="I20" s="687">
        <v>240</v>
      </c>
      <c r="J20" s="570">
        <v>174</v>
      </c>
      <c r="K20" s="671">
        <f>SUM(K16:K19)</f>
        <v>0.28920000000000001</v>
      </c>
      <c r="L20" s="671">
        <f>SUM(L16:L19)</f>
        <v>2.52</v>
      </c>
      <c r="M20" s="671">
        <f>SUM(M16:M19)</f>
        <v>1743.3</v>
      </c>
      <c r="N20" s="993"/>
      <c r="O20" s="346"/>
      <c r="P20" s="323"/>
      <c r="Q20" s="205"/>
      <c r="R20" s="205"/>
      <c r="S20" s="205"/>
      <c r="T20" s="205"/>
      <c r="U20" s="205"/>
      <c r="V20" s="205"/>
      <c r="W20" s="205"/>
      <c r="X20" s="205"/>
      <c r="Y20" s="205"/>
      <c r="Z20" s="205"/>
      <c r="AA20" s="205"/>
      <c r="AB20" s="205"/>
      <c r="AC20" s="205"/>
      <c r="AD20" s="205"/>
      <c r="AE20" s="205"/>
      <c r="AF20" s="205"/>
      <c r="AG20" s="205"/>
      <c r="AH20" s="205"/>
      <c r="AI20" s="205"/>
      <c r="AJ20" s="205"/>
      <c r="AK20" s="205"/>
      <c r="AL20" s="205"/>
      <c r="AM20" s="205"/>
      <c r="AN20" s="205"/>
      <c r="AO20" s="205"/>
      <c r="AP20" s="205"/>
      <c r="AQ20" s="205"/>
      <c r="AR20" s="205"/>
      <c r="AS20" s="205"/>
    </row>
    <row r="21" spans="1:45" ht="18" customHeight="1">
      <c r="A21" s="330"/>
      <c r="B21" s="47"/>
      <c r="C21" s="48"/>
      <c r="D21" s="48"/>
      <c r="E21" s="66"/>
      <c r="F21" s="66"/>
      <c r="G21" s="655"/>
      <c r="H21" s="672"/>
      <c r="I21" s="542"/>
      <c r="J21" s="673"/>
      <c r="K21" s="673"/>
      <c r="L21" s="673"/>
      <c r="M21" s="673"/>
      <c r="N21" s="396"/>
      <c r="O21" s="331"/>
      <c r="P21" s="323"/>
      <c r="Q21" s="205"/>
      <c r="R21" s="205"/>
      <c r="S21" s="205"/>
      <c r="T21" s="205"/>
      <c r="U21" s="205"/>
      <c r="V21" s="205"/>
      <c r="W21" s="205"/>
      <c r="X21" s="205"/>
      <c r="Y21" s="205"/>
      <c r="Z21" s="205"/>
      <c r="AA21" s="205"/>
      <c r="AB21" s="205"/>
      <c r="AC21" s="205"/>
      <c r="AD21" s="205"/>
      <c r="AE21" s="205"/>
      <c r="AF21" s="205"/>
      <c r="AG21" s="205"/>
      <c r="AH21" s="205"/>
      <c r="AI21" s="205"/>
      <c r="AJ21" s="205"/>
      <c r="AK21" s="205"/>
      <c r="AL21" s="205"/>
      <c r="AM21" s="205"/>
      <c r="AN21" s="205"/>
      <c r="AO21" s="205"/>
      <c r="AP21" s="205"/>
      <c r="AQ21" s="205"/>
      <c r="AR21" s="205"/>
      <c r="AS21" s="205"/>
    </row>
    <row r="22" spans="1:45" ht="18" customHeight="1">
      <c r="A22" s="330"/>
      <c r="B22" s="690" t="s">
        <v>221</v>
      </c>
      <c r="C22" s="692"/>
      <c r="D22" s="692"/>
      <c r="E22" s="691"/>
      <c r="F22" s="691"/>
      <c r="G22" s="643"/>
      <c r="H22" s="643"/>
      <c r="I22" s="643"/>
      <c r="J22" s="643"/>
      <c r="K22" s="643"/>
      <c r="L22" s="643"/>
      <c r="M22" s="643"/>
      <c r="O22" s="331"/>
      <c r="P22" s="205"/>
      <c r="Q22" s="205"/>
      <c r="R22" s="205"/>
      <c r="S22" s="205"/>
      <c r="T22" s="205"/>
      <c r="U22" s="205"/>
      <c r="V22" s="205"/>
      <c r="W22" s="205"/>
      <c r="X22" s="205"/>
      <c r="Y22" s="205"/>
      <c r="Z22" s="205"/>
      <c r="AA22" s="205"/>
      <c r="AB22" s="205"/>
      <c r="AC22" s="205"/>
      <c r="AD22" s="205"/>
      <c r="AE22" s="205"/>
      <c r="AF22" s="205"/>
      <c r="AG22" s="205"/>
      <c r="AH22" s="205"/>
      <c r="AI22" s="205"/>
      <c r="AJ22" s="205"/>
      <c r="AK22" s="205"/>
      <c r="AL22" s="205"/>
      <c r="AM22" s="205"/>
      <c r="AN22" s="205"/>
      <c r="AO22" s="205"/>
      <c r="AP22" s="205"/>
      <c r="AQ22" s="205"/>
      <c r="AR22" s="205"/>
      <c r="AS22" s="205"/>
    </row>
    <row r="23" spans="1:45" ht="18" customHeight="1">
      <c r="A23" s="330"/>
      <c r="B23" s="348" t="s">
        <v>222</v>
      </c>
      <c r="C23" s="342"/>
      <c r="D23" s="342"/>
      <c r="E23" s="342"/>
      <c r="F23" s="342"/>
      <c r="G23" s="656" t="s">
        <v>198</v>
      </c>
      <c r="H23" s="230"/>
      <c r="I23" s="571">
        <v>4528</v>
      </c>
      <c r="J23" s="674">
        <v>3255.12</v>
      </c>
      <c r="K23" s="674">
        <v>2975</v>
      </c>
      <c r="L23" s="674">
        <v>5356</v>
      </c>
      <c r="M23" s="674">
        <v>5092.3100000000004</v>
      </c>
      <c r="N23" s="205"/>
      <c r="O23" s="345"/>
      <c r="P23" s="205"/>
      <c r="Q23" s="205"/>
      <c r="R23" s="205"/>
      <c r="S23" s="205"/>
      <c r="T23" s="205"/>
      <c r="U23" s="205"/>
      <c r="V23" s="205"/>
      <c r="W23" s="205"/>
      <c r="X23" s="205"/>
      <c r="Y23" s="205"/>
      <c r="Z23" s="205"/>
      <c r="AA23" s="205"/>
      <c r="AB23" s="205"/>
      <c r="AC23" s="205"/>
      <c r="AD23" s="205"/>
      <c r="AE23" s="205"/>
      <c r="AF23" s="205"/>
      <c r="AG23" s="205"/>
      <c r="AH23" s="205"/>
      <c r="AI23" s="205"/>
      <c r="AJ23" s="205"/>
      <c r="AK23" s="205"/>
      <c r="AL23" s="205"/>
      <c r="AM23" s="205"/>
      <c r="AN23" s="205"/>
      <c r="AO23" s="205"/>
      <c r="AP23" s="205"/>
      <c r="AQ23" s="205"/>
      <c r="AR23" s="205"/>
      <c r="AS23" s="205"/>
    </row>
    <row r="24" spans="1:45" ht="18" customHeight="1">
      <c r="A24" s="330"/>
      <c r="B24" s="348" t="s">
        <v>223</v>
      </c>
      <c r="C24" s="342"/>
      <c r="D24" s="342"/>
      <c r="E24" s="342"/>
      <c r="F24" s="342"/>
      <c r="G24" s="656" t="s">
        <v>198</v>
      </c>
      <c r="H24" s="230"/>
      <c r="I24" s="571">
        <v>3032</v>
      </c>
      <c r="J24" s="674">
        <v>4355.835</v>
      </c>
      <c r="K24" s="571">
        <v>6926</v>
      </c>
      <c r="L24" s="571">
        <v>6894</v>
      </c>
      <c r="M24" s="674">
        <v>7178.04</v>
      </c>
      <c r="N24" s="205"/>
      <c r="O24" s="347"/>
      <c r="P24" s="205"/>
      <c r="Q24" s="205"/>
      <c r="R24" s="205"/>
      <c r="S24" s="205"/>
      <c r="T24" s="205"/>
      <c r="U24" s="205"/>
      <c r="V24" s="205"/>
      <c r="W24" s="205"/>
      <c r="X24" s="205"/>
      <c r="Y24" s="205"/>
      <c r="Z24" s="205"/>
      <c r="AA24" s="205"/>
      <c r="AB24" s="205"/>
      <c r="AC24" s="205"/>
      <c r="AD24" s="205"/>
      <c r="AE24" s="205"/>
      <c r="AF24" s="205"/>
      <c r="AG24" s="205"/>
      <c r="AH24" s="205"/>
      <c r="AI24" s="205"/>
      <c r="AJ24" s="205"/>
      <c r="AK24" s="205"/>
      <c r="AL24" s="205"/>
      <c r="AM24" s="205"/>
      <c r="AN24" s="205"/>
      <c r="AO24" s="205"/>
      <c r="AP24" s="205"/>
      <c r="AQ24" s="205"/>
      <c r="AR24" s="205"/>
      <c r="AS24" s="205"/>
    </row>
    <row r="25" spans="1:45" ht="18" customHeight="1">
      <c r="A25" s="343"/>
      <c r="B25" s="348" t="s">
        <v>224</v>
      </c>
      <c r="C25" s="342"/>
      <c r="D25" s="342"/>
      <c r="E25" s="342"/>
      <c r="F25" s="342"/>
      <c r="G25" s="656" t="s">
        <v>198</v>
      </c>
      <c r="H25" s="230"/>
      <c r="I25" s="399">
        <v>405</v>
      </c>
      <c r="J25" s="674">
        <v>90.08</v>
      </c>
      <c r="K25" s="674">
        <v>0</v>
      </c>
      <c r="L25" s="674">
        <v>344</v>
      </c>
      <c r="M25" s="674">
        <v>453.32</v>
      </c>
      <c r="N25" s="205"/>
      <c r="O25" s="346"/>
      <c r="P25" s="205"/>
      <c r="Q25" s="205"/>
      <c r="R25" s="205"/>
      <c r="S25" s="205"/>
      <c r="T25" s="205"/>
      <c r="U25" s="205"/>
      <c r="V25" s="205"/>
      <c r="W25" s="205"/>
      <c r="X25" s="205"/>
      <c r="Y25" s="205"/>
      <c r="Z25" s="205"/>
      <c r="AA25" s="205"/>
      <c r="AB25" s="205"/>
      <c r="AC25" s="205"/>
      <c r="AD25" s="205"/>
      <c r="AE25" s="205"/>
      <c r="AF25" s="205"/>
      <c r="AG25" s="205"/>
      <c r="AH25" s="205"/>
      <c r="AI25" s="205"/>
      <c r="AJ25" s="205"/>
      <c r="AK25" s="205"/>
      <c r="AL25" s="205"/>
      <c r="AM25" s="205"/>
      <c r="AN25" s="205"/>
      <c r="AO25" s="205"/>
      <c r="AP25" s="205"/>
      <c r="AQ25" s="205"/>
      <c r="AR25" s="205"/>
      <c r="AS25" s="205"/>
    </row>
    <row r="26" spans="1:45" ht="18" customHeight="1">
      <c r="A26" s="343"/>
      <c r="B26" s="348" t="s">
        <v>225</v>
      </c>
      <c r="C26" s="342"/>
      <c r="D26" s="342"/>
      <c r="E26" s="342"/>
      <c r="F26" s="342"/>
      <c r="G26" s="656" t="s">
        <v>198</v>
      </c>
      <c r="H26" s="230"/>
      <c r="I26" s="399">
        <v>968</v>
      </c>
      <c r="J26" s="674">
        <v>0</v>
      </c>
      <c r="K26" s="674">
        <v>0</v>
      </c>
      <c r="L26" s="674">
        <v>0</v>
      </c>
      <c r="M26" s="674">
        <v>0</v>
      </c>
      <c r="N26" s="205"/>
      <c r="O26" s="346"/>
      <c r="P26" s="205"/>
      <c r="Q26" s="205"/>
      <c r="R26" s="205"/>
      <c r="S26" s="205"/>
      <c r="T26" s="205"/>
      <c r="U26" s="205"/>
      <c r="V26" s="205"/>
      <c r="W26" s="205"/>
      <c r="X26" s="205"/>
      <c r="Y26" s="205"/>
      <c r="Z26" s="205"/>
      <c r="AA26" s="205"/>
      <c r="AB26" s="205"/>
      <c r="AC26" s="205"/>
      <c r="AD26" s="205"/>
      <c r="AE26" s="205"/>
      <c r="AF26" s="205"/>
      <c r="AG26" s="205"/>
      <c r="AH26" s="205"/>
      <c r="AI26" s="205"/>
      <c r="AJ26" s="205"/>
      <c r="AK26" s="205"/>
      <c r="AL26" s="205"/>
      <c r="AM26" s="205"/>
      <c r="AN26" s="205"/>
      <c r="AO26" s="205"/>
      <c r="AP26" s="205"/>
      <c r="AQ26" s="205"/>
      <c r="AR26" s="205"/>
      <c r="AS26" s="205"/>
    </row>
    <row r="27" spans="1:45" ht="18" customHeight="1">
      <c r="A27" s="343"/>
      <c r="B27" s="348" t="s">
        <v>226</v>
      </c>
      <c r="C27" s="342"/>
      <c r="D27" s="342"/>
      <c r="E27" s="342"/>
      <c r="F27" s="342"/>
      <c r="G27" s="656" t="s">
        <v>198</v>
      </c>
      <c r="H27" s="230"/>
      <c r="I27" s="571">
        <v>16041</v>
      </c>
      <c r="J27" s="674">
        <v>8075.3490000000002</v>
      </c>
      <c r="K27" s="674">
        <v>3921</v>
      </c>
      <c r="L27" s="674">
        <v>3621</v>
      </c>
      <c r="M27" s="674">
        <v>5302.125</v>
      </c>
      <c r="N27" s="205"/>
      <c r="O27" s="346"/>
      <c r="P27" s="205"/>
      <c r="Q27" s="205"/>
      <c r="R27" s="205"/>
      <c r="S27" s="205"/>
      <c r="T27" s="205"/>
      <c r="U27" s="205"/>
      <c r="V27" s="205"/>
      <c r="W27" s="205"/>
      <c r="X27" s="205"/>
      <c r="Y27" s="205"/>
      <c r="Z27" s="205"/>
      <c r="AA27" s="205"/>
      <c r="AB27" s="205"/>
      <c r="AC27" s="205"/>
      <c r="AD27" s="205"/>
      <c r="AE27" s="205"/>
      <c r="AF27" s="205"/>
      <c r="AG27" s="205"/>
      <c r="AH27" s="205"/>
      <c r="AI27" s="205"/>
      <c r="AJ27" s="205"/>
      <c r="AK27" s="205"/>
      <c r="AL27" s="205"/>
      <c r="AM27" s="205"/>
      <c r="AN27" s="205"/>
      <c r="AO27" s="205"/>
      <c r="AP27" s="205"/>
      <c r="AQ27" s="205"/>
      <c r="AR27" s="205"/>
      <c r="AS27" s="205"/>
    </row>
    <row r="28" spans="1:45" s="53" customFormat="1" ht="18" customHeight="1">
      <c r="A28" s="343"/>
      <c r="B28" s="348" t="s">
        <v>227</v>
      </c>
      <c r="C28" s="342"/>
      <c r="D28" s="342"/>
      <c r="E28" s="342"/>
      <c r="F28" s="342"/>
      <c r="G28" s="656" t="s">
        <v>198</v>
      </c>
      <c r="H28" s="230"/>
      <c r="I28" s="399">
        <v>0</v>
      </c>
      <c r="J28" s="674">
        <v>128.80000000000001</v>
      </c>
      <c r="K28" s="674">
        <v>720</v>
      </c>
      <c r="L28" s="674">
        <v>1399</v>
      </c>
      <c r="M28" s="674">
        <v>358.88</v>
      </c>
      <c r="N28" s="564"/>
      <c r="O28" s="346"/>
      <c r="P28" s="564"/>
      <c r="Q28" s="564"/>
      <c r="R28" s="564"/>
      <c r="S28" s="564"/>
      <c r="T28" s="564"/>
      <c r="U28" s="564"/>
      <c r="V28" s="564"/>
      <c r="W28" s="564"/>
      <c r="X28" s="564"/>
      <c r="Y28" s="564"/>
      <c r="Z28" s="564"/>
      <c r="AA28" s="564"/>
      <c r="AB28" s="564"/>
      <c r="AC28" s="564"/>
      <c r="AD28" s="564"/>
      <c r="AE28" s="564"/>
      <c r="AF28" s="564"/>
      <c r="AG28" s="564"/>
      <c r="AH28" s="564"/>
      <c r="AI28" s="564"/>
      <c r="AJ28" s="564"/>
      <c r="AK28" s="564"/>
      <c r="AL28" s="564"/>
      <c r="AM28" s="564"/>
      <c r="AN28" s="564"/>
      <c r="AO28" s="564"/>
      <c r="AP28" s="564"/>
      <c r="AQ28" s="564"/>
      <c r="AR28" s="564"/>
      <c r="AS28" s="564"/>
    </row>
    <row r="29" spans="1:45" ht="18" customHeight="1">
      <c r="A29" s="330"/>
      <c r="B29" s="334" t="s">
        <v>228</v>
      </c>
      <c r="C29" s="342"/>
      <c r="D29" s="342"/>
      <c r="E29" s="342"/>
      <c r="F29" s="342"/>
      <c r="G29" s="670" t="s">
        <v>198</v>
      </c>
      <c r="H29" s="230"/>
      <c r="I29" s="570">
        <v>24974</v>
      </c>
      <c r="J29" s="671">
        <f>SUM(J23:J28)</f>
        <v>15905.183999999999</v>
      </c>
      <c r="K29" s="671">
        <v>14542</v>
      </c>
      <c r="L29" s="671">
        <v>17614</v>
      </c>
      <c r="M29" s="671">
        <f>SUM(M23:M28)</f>
        <v>18384.674999999999</v>
      </c>
      <c r="N29" s="397"/>
      <c r="O29" s="994"/>
      <c r="P29" s="205"/>
      <c r="Q29" s="205"/>
      <c r="R29" s="205"/>
      <c r="S29" s="205"/>
      <c r="T29" s="205"/>
      <c r="U29" s="205"/>
      <c r="V29" s="205"/>
      <c r="W29" s="205"/>
      <c r="X29" s="205"/>
      <c r="Y29" s="205"/>
      <c r="Z29" s="205"/>
      <c r="AA29" s="205"/>
      <c r="AB29" s="205"/>
      <c r="AC29" s="205"/>
      <c r="AD29" s="205"/>
      <c r="AE29" s="205"/>
      <c r="AF29" s="205"/>
      <c r="AG29" s="205"/>
      <c r="AH29" s="205"/>
      <c r="AI29" s="205"/>
      <c r="AJ29" s="205"/>
      <c r="AK29" s="205"/>
      <c r="AL29" s="205"/>
      <c r="AM29" s="205"/>
      <c r="AN29" s="205"/>
      <c r="AO29" s="205"/>
      <c r="AP29" s="205"/>
      <c r="AQ29" s="205"/>
      <c r="AR29" s="205"/>
      <c r="AS29" s="205"/>
    </row>
    <row r="30" spans="1:45" ht="18" customHeight="1">
      <c r="A30" s="330"/>
      <c r="B30" s="154"/>
      <c r="C30" s="154"/>
      <c r="D30" s="154"/>
      <c r="E30" s="154"/>
      <c r="F30" s="154"/>
      <c r="G30" s="154"/>
      <c r="H30" s="154"/>
      <c r="I30" s="154"/>
      <c r="J30" s="154"/>
      <c r="K30" s="154"/>
      <c r="L30" s="154"/>
      <c r="M30" s="154"/>
      <c r="N30" s="205"/>
      <c r="O30" s="346"/>
      <c r="P30" s="205"/>
      <c r="Q30" s="205"/>
      <c r="R30" s="205"/>
      <c r="S30" s="205"/>
      <c r="T30" s="205"/>
      <c r="U30" s="205"/>
      <c r="V30" s="205"/>
      <c r="W30" s="205"/>
      <c r="X30" s="205"/>
      <c r="Y30" s="205"/>
      <c r="Z30" s="205"/>
      <c r="AA30" s="205"/>
      <c r="AB30" s="205"/>
      <c r="AC30" s="205"/>
      <c r="AD30" s="205"/>
      <c r="AE30" s="205"/>
      <c r="AF30" s="205"/>
      <c r="AG30" s="205"/>
      <c r="AH30" s="205"/>
      <c r="AI30" s="205"/>
      <c r="AJ30" s="205"/>
      <c r="AK30" s="205"/>
      <c r="AL30" s="205"/>
      <c r="AM30" s="205"/>
      <c r="AN30" s="205"/>
      <c r="AO30" s="205"/>
      <c r="AP30" s="205"/>
      <c r="AQ30" s="205"/>
      <c r="AR30" s="205"/>
      <c r="AS30" s="205"/>
    </row>
    <row r="31" spans="1:45" ht="18" customHeight="1">
      <c r="A31" s="330"/>
      <c r="B31" s="339" t="s">
        <v>229</v>
      </c>
      <c r="C31" s="350"/>
      <c r="D31" s="350"/>
      <c r="E31" s="350"/>
      <c r="F31" s="350"/>
      <c r="G31" s="657" t="s">
        <v>198</v>
      </c>
      <c r="H31" s="230"/>
      <c r="I31" s="570">
        <f>SUM(I20,I29)</f>
        <v>25214</v>
      </c>
      <c r="J31" s="671">
        <f>SUM(J20,J29)</f>
        <v>16079.183999999999</v>
      </c>
      <c r="K31" s="671">
        <f>K29+K20</f>
        <v>14542.289199999999</v>
      </c>
      <c r="L31" s="671">
        <f>L29+L20</f>
        <v>17616.52</v>
      </c>
      <c r="M31" s="671">
        <f>M29+M20</f>
        <v>20127.974999999999</v>
      </c>
      <c r="N31" s="397"/>
      <c r="O31" s="346"/>
      <c r="P31" s="205"/>
      <c r="Q31" s="205"/>
      <c r="R31" s="205"/>
      <c r="S31" s="205"/>
      <c r="T31" s="205"/>
      <c r="U31" s="205"/>
      <c r="V31" s="205"/>
      <c r="W31" s="205"/>
      <c r="X31" s="205"/>
      <c r="Y31" s="205"/>
      <c r="Z31" s="205"/>
      <c r="AA31" s="205"/>
      <c r="AB31" s="205"/>
      <c r="AC31" s="205"/>
      <c r="AD31" s="205"/>
      <c r="AE31" s="205"/>
      <c r="AF31" s="205"/>
      <c r="AG31" s="205"/>
      <c r="AH31" s="205"/>
      <c r="AI31" s="205"/>
      <c r="AJ31" s="205"/>
      <c r="AK31" s="205"/>
      <c r="AL31" s="205"/>
      <c r="AM31" s="205"/>
      <c r="AN31" s="205"/>
      <c r="AO31" s="205"/>
      <c r="AP31" s="205"/>
      <c r="AQ31" s="205"/>
      <c r="AR31" s="205"/>
      <c r="AS31" s="205"/>
    </row>
    <row r="32" spans="1:45" ht="18" customHeight="1">
      <c r="A32" s="330"/>
      <c r="B32" s="339"/>
      <c r="C32" s="350"/>
      <c r="D32" s="350"/>
      <c r="E32" s="350"/>
      <c r="F32" s="350"/>
      <c r="G32" s="657"/>
      <c r="H32" s="230"/>
      <c r="I32" s="542"/>
      <c r="J32" s="671"/>
      <c r="K32" s="671"/>
      <c r="L32" s="671"/>
      <c r="M32" s="671"/>
      <c r="N32" s="205"/>
      <c r="O32" s="346"/>
      <c r="P32" s="205"/>
      <c r="Q32" s="205"/>
      <c r="R32" s="205"/>
      <c r="S32" s="205"/>
      <c r="T32" s="205"/>
      <c r="U32" s="205"/>
      <c r="V32" s="205"/>
      <c r="W32" s="205"/>
      <c r="X32" s="205"/>
      <c r="Y32" s="205"/>
      <c r="Z32" s="205"/>
      <c r="AA32" s="205"/>
      <c r="AB32" s="205"/>
      <c r="AC32" s="205"/>
      <c r="AD32" s="205"/>
      <c r="AE32" s="205"/>
      <c r="AF32" s="205"/>
      <c r="AG32" s="205"/>
      <c r="AH32" s="205"/>
      <c r="AI32" s="205"/>
      <c r="AJ32" s="205"/>
      <c r="AK32" s="205"/>
      <c r="AL32" s="205"/>
      <c r="AM32" s="205"/>
      <c r="AN32" s="205"/>
      <c r="AO32" s="205"/>
      <c r="AP32" s="205"/>
      <c r="AQ32" s="205"/>
      <c r="AR32" s="205"/>
      <c r="AS32" s="205"/>
    </row>
    <row r="33" spans="1:45" ht="18" customHeight="1">
      <c r="A33" s="330"/>
      <c r="B33" s="312" t="s">
        <v>230</v>
      </c>
      <c r="C33" s="312"/>
      <c r="D33" s="312"/>
      <c r="E33" s="312"/>
      <c r="F33" s="312"/>
      <c r="G33" s="506"/>
      <c r="H33" s="506"/>
      <c r="I33" s="506"/>
      <c r="J33" s="506"/>
      <c r="K33" s="506"/>
      <c r="L33" s="506"/>
      <c r="M33" s="506"/>
      <c r="N33" s="1018"/>
      <c r="O33" s="346"/>
      <c r="P33" s="205"/>
      <c r="Q33" s="205"/>
      <c r="R33" s="205"/>
      <c r="S33" s="205"/>
      <c r="T33" s="205"/>
      <c r="U33" s="205"/>
      <c r="V33" s="205"/>
      <c r="W33" s="205"/>
      <c r="X33" s="205"/>
      <c r="Y33" s="205"/>
      <c r="Z33" s="205"/>
      <c r="AA33" s="205"/>
      <c r="AB33" s="205"/>
      <c r="AC33" s="205"/>
      <c r="AD33" s="205"/>
      <c r="AE33" s="205"/>
      <c r="AF33" s="205"/>
      <c r="AG33" s="205"/>
      <c r="AH33" s="205"/>
      <c r="AI33" s="205"/>
      <c r="AJ33" s="205"/>
      <c r="AK33" s="205"/>
      <c r="AL33" s="205"/>
      <c r="AM33" s="205"/>
      <c r="AN33" s="205"/>
      <c r="AO33" s="205"/>
      <c r="AP33" s="205"/>
      <c r="AQ33" s="205"/>
      <c r="AR33" s="205"/>
      <c r="AS33" s="205"/>
    </row>
    <row r="34" spans="1:45" ht="18" customHeight="1">
      <c r="A34" s="330"/>
      <c r="B34" s="50"/>
      <c r="C34" s="50"/>
      <c r="D34" s="50"/>
      <c r="E34" s="50"/>
      <c r="F34" s="50"/>
      <c r="G34" s="524"/>
      <c r="H34" s="524"/>
      <c r="I34" s="524"/>
      <c r="J34" s="524"/>
      <c r="K34" s="524"/>
      <c r="L34" s="524"/>
      <c r="M34" s="524"/>
      <c r="N34" s="512"/>
      <c r="O34" s="346"/>
      <c r="P34" s="205"/>
      <c r="Q34" s="205"/>
      <c r="R34" s="205"/>
      <c r="S34" s="205"/>
      <c r="T34" s="205"/>
      <c r="U34" s="205"/>
      <c r="V34" s="205"/>
      <c r="W34" s="205"/>
      <c r="X34" s="205"/>
      <c r="Y34" s="205"/>
      <c r="Z34" s="205"/>
      <c r="AA34" s="205"/>
      <c r="AB34" s="205"/>
      <c r="AC34" s="205"/>
      <c r="AD34" s="205"/>
      <c r="AE34" s="205"/>
      <c r="AF34" s="205"/>
      <c r="AG34" s="205"/>
      <c r="AH34" s="205"/>
      <c r="AI34" s="205"/>
      <c r="AJ34" s="205"/>
      <c r="AK34" s="205"/>
      <c r="AL34" s="205"/>
      <c r="AM34" s="205"/>
      <c r="AN34" s="205"/>
      <c r="AO34" s="205"/>
      <c r="AP34" s="205"/>
      <c r="AQ34" s="205"/>
      <c r="AR34" s="205"/>
      <c r="AS34" s="205"/>
    </row>
    <row r="35" spans="1:45" ht="18" customHeight="1">
      <c r="A35" s="330"/>
      <c r="B35" s="694" t="s">
        <v>215</v>
      </c>
      <c r="C35" s="695"/>
      <c r="D35" s="695"/>
      <c r="E35" s="695"/>
      <c r="F35" s="695"/>
      <c r="G35" s="643"/>
      <c r="H35" s="643"/>
      <c r="I35" s="643"/>
      <c r="J35" s="643"/>
      <c r="K35" s="643"/>
      <c r="L35" s="643"/>
      <c r="M35" s="643"/>
      <c r="N35" s="397"/>
      <c r="O35" s="346"/>
      <c r="P35" s="205"/>
      <c r="Q35" s="205"/>
      <c r="R35" s="205"/>
      <c r="S35" s="205"/>
      <c r="T35" s="205"/>
      <c r="U35" s="205"/>
      <c r="V35" s="205"/>
      <c r="W35" s="205"/>
      <c r="X35" s="205"/>
      <c r="Y35" s="205"/>
      <c r="Z35" s="205"/>
      <c r="AA35" s="205"/>
      <c r="AB35" s="205"/>
      <c r="AC35" s="205"/>
      <c r="AD35" s="205"/>
      <c r="AE35" s="205"/>
      <c r="AF35" s="205"/>
      <c r="AG35" s="205"/>
      <c r="AH35" s="205"/>
      <c r="AI35" s="205"/>
      <c r="AJ35" s="205"/>
      <c r="AK35" s="205"/>
      <c r="AL35" s="205"/>
      <c r="AM35" s="205"/>
      <c r="AN35" s="205"/>
      <c r="AO35" s="205"/>
      <c r="AP35" s="205"/>
      <c r="AQ35" s="205"/>
      <c r="AR35" s="205"/>
      <c r="AS35" s="205"/>
    </row>
    <row r="36" spans="1:45" ht="18" customHeight="1">
      <c r="A36" s="330"/>
      <c r="B36" s="352" t="s">
        <v>231</v>
      </c>
      <c r="C36" s="353"/>
      <c r="D36" s="353"/>
      <c r="E36" s="353"/>
      <c r="F36" s="353"/>
      <c r="G36" s="658" t="s">
        <v>198</v>
      </c>
      <c r="H36" s="688"/>
      <c r="I36" s="664">
        <v>0</v>
      </c>
      <c r="J36" s="664">
        <f>SUM(J37:J39)</f>
        <v>0</v>
      </c>
      <c r="K36" s="664">
        <f>SUM(K37:K39)</f>
        <v>0</v>
      </c>
      <c r="L36" s="664">
        <f>SUM(L37:L39)</f>
        <v>1.3</v>
      </c>
      <c r="M36" s="664">
        <f>SUM(M37:M39)</f>
        <v>3.53</v>
      </c>
      <c r="N36" s="205"/>
      <c r="O36" s="345"/>
      <c r="P36" s="205"/>
      <c r="Q36" s="205"/>
      <c r="R36" s="205"/>
      <c r="S36" s="205"/>
      <c r="T36" s="205"/>
      <c r="U36" s="205"/>
      <c r="V36" s="205"/>
      <c r="W36" s="205"/>
      <c r="X36" s="205"/>
      <c r="Y36" s="205"/>
      <c r="Z36" s="205"/>
      <c r="AA36" s="205"/>
      <c r="AB36" s="205"/>
      <c r="AC36" s="205"/>
      <c r="AD36" s="205"/>
      <c r="AE36" s="205"/>
      <c r="AF36" s="205"/>
      <c r="AG36" s="205"/>
      <c r="AH36" s="205"/>
      <c r="AI36" s="205"/>
      <c r="AJ36" s="205"/>
      <c r="AK36" s="205"/>
      <c r="AL36" s="205"/>
      <c r="AM36" s="205"/>
      <c r="AN36" s="205"/>
      <c r="AO36" s="205"/>
      <c r="AP36" s="205"/>
      <c r="AQ36" s="205"/>
      <c r="AR36" s="205"/>
      <c r="AS36" s="205"/>
    </row>
    <row r="37" spans="1:45" ht="18" customHeight="1">
      <c r="A37" s="330"/>
      <c r="B37" s="359" t="s">
        <v>232</v>
      </c>
      <c r="C37" s="353"/>
      <c r="D37" s="353"/>
      <c r="E37" s="353"/>
      <c r="F37" s="353"/>
      <c r="G37" s="654" t="s">
        <v>198</v>
      </c>
      <c r="H37" s="675"/>
      <c r="I37" s="677">
        <v>0</v>
      </c>
      <c r="J37" s="677">
        <v>0</v>
      </c>
      <c r="K37" s="677">
        <v>0</v>
      </c>
      <c r="L37" s="677">
        <v>0</v>
      </c>
      <c r="M37" s="677">
        <v>0</v>
      </c>
      <c r="N37" s="205"/>
      <c r="O37" s="345"/>
      <c r="P37" s="205"/>
      <c r="Q37" s="205"/>
      <c r="R37" s="205"/>
      <c r="S37" s="205"/>
      <c r="T37" s="205"/>
      <c r="U37" s="205"/>
      <c r="V37" s="205"/>
      <c r="W37" s="205"/>
      <c r="X37" s="205"/>
      <c r="Y37" s="205"/>
      <c r="Z37" s="205"/>
      <c r="AA37" s="205"/>
      <c r="AB37" s="205"/>
      <c r="AC37" s="205"/>
      <c r="AD37" s="205"/>
      <c r="AE37" s="205"/>
      <c r="AF37" s="205"/>
      <c r="AG37" s="205"/>
      <c r="AH37" s="205"/>
      <c r="AI37" s="205"/>
      <c r="AJ37" s="205"/>
      <c r="AK37" s="205"/>
      <c r="AL37" s="205"/>
      <c r="AM37" s="205"/>
      <c r="AN37" s="205"/>
      <c r="AO37" s="205"/>
      <c r="AP37" s="205"/>
      <c r="AQ37" s="205"/>
      <c r="AR37" s="205"/>
      <c r="AS37" s="205"/>
    </row>
    <row r="38" spans="1:45" ht="18" customHeight="1">
      <c r="A38" s="330"/>
      <c r="B38" s="359" t="s">
        <v>233</v>
      </c>
      <c r="C38" s="353"/>
      <c r="D38" s="353"/>
      <c r="E38" s="353"/>
      <c r="F38" s="353"/>
      <c r="G38" s="654" t="s">
        <v>198</v>
      </c>
      <c r="H38" s="675"/>
      <c r="I38" s="677">
        <v>0</v>
      </c>
      <c r="J38" s="677">
        <v>0</v>
      </c>
      <c r="K38" s="677">
        <v>0</v>
      </c>
      <c r="L38" s="677">
        <v>0</v>
      </c>
      <c r="M38" s="677">
        <v>0</v>
      </c>
      <c r="N38" s="205"/>
      <c r="O38" s="346"/>
      <c r="P38" s="205"/>
      <c r="Q38" s="205"/>
      <c r="R38" s="205"/>
      <c r="S38" s="205"/>
      <c r="T38" s="205"/>
      <c r="U38" s="205"/>
      <c r="V38" s="205"/>
      <c r="W38" s="205"/>
      <c r="X38" s="205"/>
      <c r="Y38" s="205"/>
      <c r="Z38" s="205"/>
      <c r="AA38" s="205"/>
      <c r="AB38" s="205"/>
      <c r="AC38" s="205"/>
      <c r="AD38" s="205"/>
      <c r="AE38" s="205"/>
      <c r="AF38" s="205"/>
      <c r="AG38" s="205"/>
      <c r="AH38" s="205"/>
      <c r="AI38" s="205"/>
      <c r="AJ38" s="205"/>
      <c r="AK38" s="205"/>
      <c r="AL38" s="205"/>
      <c r="AM38" s="205"/>
      <c r="AN38" s="205"/>
      <c r="AO38" s="205"/>
      <c r="AP38" s="205"/>
      <c r="AQ38" s="205"/>
      <c r="AR38" s="205"/>
      <c r="AS38" s="205"/>
    </row>
    <row r="39" spans="1:45" ht="18" customHeight="1">
      <c r="A39" s="343"/>
      <c r="B39" s="359" t="s">
        <v>234</v>
      </c>
      <c r="C39" s="353"/>
      <c r="D39" s="353"/>
      <c r="E39" s="353"/>
      <c r="F39" s="353"/>
      <c r="G39" s="654" t="s">
        <v>198</v>
      </c>
      <c r="H39" s="675"/>
      <c r="I39" s="677">
        <v>0</v>
      </c>
      <c r="J39" s="678">
        <f>J40</f>
        <v>0</v>
      </c>
      <c r="K39" s="678">
        <f t="shared" ref="K39:M39" si="0">K40</f>
        <v>0</v>
      </c>
      <c r="L39" s="678">
        <f t="shared" si="0"/>
        <v>1.3</v>
      </c>
      <c r="M39" s="678">
        <f t="shared" si="0"/>
        <v>3.53</v>
      </c>
      <c r="N39" s="205"/>
      <c r="O39" s="346"/>
      <c r="P39" s="205"/>
      <c r="Q39" s="205"/>
      <c r="R39" s="205"/>
      <c r="S39" s="205"/>
      <c r="T39" s="205"/>
      <c r="U39" s="205"/>
      <c r="V39" s="205"/>
      <c r="W39" s="205"/>
      <c r="X39" s="205"/>
      <c r="Y39" s="205"/>
      <c r="Z39" s="205"/>
      <c r="AA39" s="205"/>
      <c r="AB39" s="205"/>
      <c r="AC39" s="205"/>
      <c r="AD39" s="205"/>
      <c r="AE39" s="205"/>
      <c r="AF39" s="205"/>
      <c r="AG39" s="205"/>
      <c r="AH39" s="205"/>
      <c r="AI39" s="205"/>
      <c r="AJ39" s="205"/>
      <c r="AK39" s="205"/>
      <c r="AL39" s="205"/>
      <c r="AM39" s="205"/>
      <c r="AN39" s="205"/>
      <c r="AO39" s="205"/>
      <c r="AP39" s="205"/>
      <c r="AQ39" s="205"/>
      <c r="AR39" s="205"/>
      <c r="AS39" s="205"/>
    </row>
    <row r="40" spans="1:45" ht="18" customHeight="1">
      <c r="A40" s="343"/>
      <c r="B40" s="359" t="s">
        <v>235</v>
      </c>
      <c r="C40" s="353"/>
      <c r="D40" s="353"/>
      <c r="E40" s="353"/>
      <c r="F40" s="353"/>
      <c r="G40" s="654"/>
      <c r="H40" s="675"/>
      <c r="I40" s="677">
        <v>0</v>
      </c>
      <c r="J40" s="678">
        <v>0</v>
      </c>
      <c r="K40" s="678">
        <v>0</v>
      </c>
      <c r="L40" s="678">
        <v>1.3</v>
      </c>
      <c r="M40" s="677">
        <v>3.53</v>
      </c>
      <c r="N40" s="205"/>
      <c r="O40" s="346"/>
      <c r="P40" s="205"/>
      <c r="Q40" s="205"/>
      <c r="R40" s="205"/>
      <c r="S40" s="205"/>
      <c r="T40" s="205"/>
      <c r="U40" s="205"/>
      <c r="V40" s="205"/>
      <c r="W40" s="205"/>
      <c r="X40" s="205"/>
      <c r="Y40" s="205"/>
      <c r="Z40" s="205"/>
      <c r="AA40" s="205"/>
      <c r="AB40" s="205"/>
      <c r="AC40" s="205"/>
      <c r="AD40" s="205"/>
      <c r="AE40" s="205"/>
      <c r="AF40" s="205"/>
      <c r="AG40" s="205"/>
      <c r="AH40" s="205"/>
      <c r="AI40" s="205"/>
      <c r="AJ40" s="205"/>
      <c r="AK40" s="205"/>
      <c r="AL40" s="205"/>
      <c r="AM40" s="205"/>
      <c r="AN40" s="205"/>
      <c r="AO40" s="205"/>
      <c r="AP40" s="205"/>
      <c r="AQ40" s="205"/>
      <c r="AR40" s="205"/>
      <c r="AS40" s="205"/>
    </row>
    <row r="41" spans="1:45" s="44" customFormat="1" ht="18" customHeight="1">
      <c r="A41" s="355"/>
      <c r="B41" s="352" t="s">
        <v>236</v>
      </c>
      <c r="C41" s="353"/>
      <c r="D41" s="353"/>
      <c r="E41" s="353"/>
      <c r="F41" s="353"/>
      <c r="G41" s="658" t="s">
        <v>198</v>
      </c>
      <c r="H41" s="688"/>
      <c r="I41" s="696">
        <f>SUM(I42:I44)</f>
        <v>240</v>
      </c>
      <c r="J41" s="696">
        <f>SUM(J42:J44)</f>
        <v>174.34</v>
      </c>
      <c r="K41" s="696">
        <f>SUM(K42:K44)</f>
        <v>0.3</v>
      </c>
      <c r="L41" s="696">
        <f t="shared" ref="L41" si="1">SUM(L42:L44)</f>
        <v>1.3</v>
      </c>
      <c r="M41" s="696">
        <f>SUM(M42:M44)</f>
        <v>1739.77</v>
      </c>
      <c r="N41" s="320"/>
      <c r="O41" s="346"/>
      <c r="P41" s="320"/>
      <c r="Q41" s="320"/>
      <c r="R41" s="320"/>
      <c r="S41" s="320"/>
      <c r="T41" s="320"/>
      <c r="U41" s="320"/>
      <c r="V41" s="320"/>
      <c r="W41" s="320"/>
      <c r="X41" s="320"/>
      <c r="Y41" s="320"/>
      <c r="Z41" s="320"/>
      <c r="AA41" s="320"/>
      <c r="AB41" s="320"/>
      <c r="AC41" s="320"/>
      <c r="AD41" s="320"/>
      <c r="AE41" s="320"/>
      <c r="AF41" s="320"/>
      <c r="AG41" s="320"/>
      <c r="AH41" s="320"/>
      <c r="AI41" s="320"/>
      <c r="AJ41" s="320"/>
      <c r="AK41" s="320"/>
      <c r="AL41" s="320"/>
      <c r="AM41" s="320"/>
      <c r="AN41" s="320"/>
      <c r="AO41" s="320"/>
      <c r="AP41" s="320"/>
      <c r="AQ41" s="320"/>
      <c r="AR41" s="320"/>
      <c r="AS41" s="320"/>
    </row>
    <row r="42" spans="1:45" ht="18" customHeight="1">
      <c r="A42" s="355"/>
      <c r="B42" s="359" t="s">
        <v>232</v>
      </c>
      <c r="C42" s="353"/>
      <c r="D42" s="353"/>
      <c r="E42" s="353"/>
      <c r="F42" s="353"/>
      <c r="G42" s="654" t="s">
        <v>198</v>
      </c>
      <c r="H42" s="675"/>
      <c r="I42" s="677">
        <v>0</v>
      </c>
      <c r="J42" s="678">
        <v>0</v>
      </c>
      <c r="K42" s="678">
        <v>0</v>
      </c>
      <c r="L42" s="678">
        <v>0</v>
      </c>
      <c r="M42" s="571">
        <v>0</v>
      </c>
      <c r="N42" s="205"/>
      <c r="O42" s="346"/>
      <c r="P42" s="205"/>
      <c r="Q42" s="205"/>
      <c r="R42" s="205"/>
      <c r="S42" s="205"/>
      <c r="T42" s="205"/>
      <c r="U42" s="205"/>
      <c r="V42" s="205"/>
      <c r="W42" s="205"/>
      <c r="X42" s="205"/>
      <c r="Y42" s="205"/>
      <c r="Z42" s="205"/>
      <c r="AA42" s="205"/>
      <c r="AB42" s="205"/>
      <c r="AC42" s="205"/>
      <c r="AD42" s="205"/>
      <c r="AE42" s="205"/>
      <c r="AF42" s="205"/>
      <c r="AG42" s="205"/>
      <c r="AH42" s="205"/>
      <c r="AI42" s="205"/>
      <c r="AJ42" s="205"/>
      <c r="AK42" s="205"/>
      <c r="AL42" s="205"/>
      <c r="AM42" s="205"/>
      <c r="AN42" s="205"/>
      <c r="AO42" s="205"/>
      <c r="AP42" s="205"/>
      <c r="AQ42" s="205"/>
      <c r="AR42" s="205"/>
      <c r="AS42" s="205"/>
    </row>
    <row r="43" spans="1:45" ht="18" customHeight="1">
      <c r="A43" s="355"/>
      <c r="B43" s="359" t="s">
        <v>233</v>
      </c>
      <c r="C43" s="353"/>
      <c r="D43" s="353"/>
      <c r="E43" s="353"/>
      <c r="F43" s="353"/>
      <c r="G43" s="654" t="s">
        <v>198</v>
      </c>
      <c r="H43" s="675"/>
      <c r="I43" s="677">
        <v>240</v>
      </c>
      <c r="J43" s="677">
        <v>174.34</v>
      </c>
      <c r="K43" s="677">
        <v>0.3</v>
      </c>
      <c r="L43" s="677">
        <v>1.3</v>
      </c>
      <c r="M43" s="677">
        <v>1739.77</v>
      </c>
      <c r="N43" s="205"/>
      <c r="O43" s="346"/>
      <c r="P43" s="205"/>
      <c r="Q43" s="205"/>
      <c r="R43" s="205"/>
      <c r="S43" s="205"/>
      <c r="T43" s="205"/>
      <c r="U43" s="205"/>
      <c r="V43" s="205"/>
      <c r="W43" s="205"/>
      <c r="X43" s="205"/>
      <c r="Y43" s="205"/>
      <c r="Z43" s="205"/>
      <c r="AA43" s="205"/>
      <c r="AB43" s="205"/>
      <c r="AC43" s="205"/>
      <c r="AD43" s="205"/>
      <c r="AE43" s="205"/>
      <c r="AF43" s="205"/>
      <c r="AG43" s="205"/>
      <c r="AH43" s="205"/>
      <c r="AI43" s="205"/>
      <c r="AJ43" s="205"/>
      <c r="AK43" s="205"/>
      <c r="AL43" s="205"/>
      <c r="AM43" s="205"/>
      <c r="AN43" s="205"/>
      <c r="AO43" s="205"/>
      <c r="AP43" s="205"/>
      <c r="AQ43" s="205"/>
      <c r="AR43" s="205"/>
      <c r="AS43" s="205"/>
    </row>
    <row r="44" spans="1:45" ht="18" customHeight="1">
      <c r="A44" s="343"/>
      <c r="B44" s="359" t="s">
        <v>234</v>
      </c>
      <c r="C44" s="353"/>
      <c r="D44" s="353"/>
      <c r="E44" s="353"/>
      <c r="F44" s="353"/>
      <c r="G44" s="654" t="s">
        <v>198</v>
      </c>
      <c r="H44" s="675"/>
      <c r="I44" s="677">
        <v>0</v>
      </c>
      <c r="J44" s="571">
        <v>0</v>
      </c>
      <c r="K44" s="571">
        <v>0</v>
      </c>
      <c r="L44" s="571">
        <v>0</v>
      </c>
      <c r="M44" s="571">
        <v>0</v>
      </c>
      <c r="N44" s="205"/>
      <c r="O44" s="346"/>
      <c r="P44" s="205"/>
      <c r="Q44" s="205"/>
      <c r="R44" s="205"/>
      <c r="S44" s="205"/>
      <c r="T44" s="205"/>
      <c r="U44" s="205"/>
      <c r="V44" s="205"/>
      <c r="W44" s="205"/>
      <c r="X44" s="205"/>
      <c r="Y44" s="205"/>
      <c r="Z44" s="205"/>
      <c r="AA44" s="205"/>
      <c r="AB44" s="205"/>
      <c r="AC44" s="205"/>
      <c r="AD44" s="205"/>
      <c r="AE44" s="205"/>
      <c r="AF44" s="205"/>
      <c r="AG44" s="205"/>
      <c r="AH44" s="205"/>
      <c r="AI44" s="205"/>
      <c r="AJ44" s="205"/>
      <c r="AK44" s="205"/>
      <c r="AL44" s="205"/>
      <c r="AM44" s="205"/>
      <c r="AN44" s="205"/>
      <c r="AO44" s="205"/>
      <c r="AP44" s="205"/>
      <c r="AQ44" s="205"/>
      <c r="AR44" s="205"/>
      <c r="AS44" s="205"/>
    </row>
    <row r="45" spans="1:45" ht="18" customHeight="1">
      <c r="A45" s="355"/>
      <c r="B45" s="693" t="s">
        <v>220</v>
      </c>
      <c r="C45" s="353"/>
      <c r="D45" s="353"/>
      <c r="E45" s="353"/>
      <c r="F45" s="353"/>
      <c r="G45" s="658" t="s">
        <v>198</v>
      </c>
      <c r="H45" s="688"/>
      <c r="I45" s="676">
        <f>SUM(I41,I36)</f>
        <v>240</v>
      </c>
      <c r="J45" s="676">
        <f>J36+J41</f>
        <v>174.34</v>
      </c>
      <c r="K45" s="676">
        <f>K36+K41</f>
        <v>0.3</v>
      </c>
      <c r="L45" s="676">
        <f>L36+L41</f>
        <v>2.6</v>
      </c>
      <c r="M45" s="676">
        <f>M36+M41</f>
        <v>1743.3</v>
      </c>
      <c r="N45" s="205"/>
      <c r="O45" s="346"/>
      <c r="P45" s="205"/>
      <c r="Q45" s="205"/>
      <c r="R45" s="205"/>
      <c r="S45" s="205"/>
      <c r="T45" s="205"/>
      <c r="U45" s="205"/>
      <c r="V45" s="205"/>
      <c r="W45" s="205"/>
      <c r="X45" s="205"/>
      <c r="Y45" s="205"/>
      <c r="Z45" s="205"/>
      <c r="AA45" s="205"/>
      <c r="AB45" s="205"/>
      <c r="AC45" s="205"/>
      <c r="AD45" s="205"/>
      <c r="AE45" s="205"/>
      <c r="AF45" s="205"/>
      <c r="AG45" s="205"/>
      <c r="AH45" s="205"/>
      <c r="AI45" s="205"/>
      <c r="AJ45" s="205"/>
      <c r="AK45" s="205"/>
      <c r="AL45" s="205"/>
      <c r="AM45" s="205"/>
      <c r="AN45" s="205"/>
      <c r="AO45" s="205"/>
      <c r="AP45" s="205"/>
      <c r="AQ45" s="205"/>
      <c r="AR45" s="205"/>
      <c r="AS45" s="205"/>
    </row>
    <row r="46" spans="1:45" ht="18" customHeight="1">
      <c r="A46" s="355"/>
      <c r="B46" s="359"/>
      <c r="C46" s="353"/>
      <c r="D46" s="353"/>
      <c r="E46" s="353"/>
      <c r="F46" s="353"/>
      <c r="G46" s="654"/>
      <c r="H46" s="675"/>
      <c r="I46" s="960"/>
      <c r="J46" s="571"/>
      <c r="K46" s="571"/>
      <c r="L46" s="571"/>
      <c r="M46" s="571"/>
      <c r="N46" s="205"/>
      <c r="O46" s="346"/>
      <c r="P46" s="205"/>
      <c r="Q46" s="205"/>
      <c r="R46" s="205"/>
      <c r="S46" s="205"/>
      <c r="T46" s="205"/>
      <c r="U46" s="205"/>
      <c r="V46" s="205"/>
      <c r="W46" s="205"/>
      <c r="X46" s="205"/>
      <c r="Y46" s="205"/>
      <c r="Z46" s="205"/>
      <c r="AA46" s="205"/>
      <c r="AB46" s="205"/>
      <c r="AC46" s="205"/>
      <c r="AD46" s="205"/>
      <c r="AE46" s="205"/>
      <c r="AF46" s="205"/>
      <c r="AG46" s="205"/>
      <c r="AH46" s="205"/>
      <c r="AI46" s="205"/>
      <c r="AJ46" s="205"/>
      <c r="AK46" s="205"/>
      <c r="AL46" s="205"/>
      <c r="AM46" s="205"/>
      <c r="AN46" s="205"/>
      <c r="AO46" s="205"/>
      <c r="AP46" s="205"/>
      <c r="AQ46" s="205"/>
      <c r="AR46" s="205"/>
      <c r="AS46" s="205"/>
    </row>
    <row r="47" spans="1:45" ht="18" customHeight="1">
      <c r="A47" s="355"/>
      <c r="B47" s="694" t="s">
        <v>221</v>
      </c>
      <c r="C47" s="695"/>
      <c r="D47" s="695"/>
      <c r="E47" s="695"/>
      <c r="F47" s="695"/>
      <c r="G47" s="697"/>
      <c r="H47" s="697"/>
      <c r="I47" s="697"/>
      <c r="J47" s="697"/>
      <c r="K47" s="697"/>
      <c r="L47" s="697"/>
      <c r="M47" s="697"/>
      <c r="N47" s="205"/>
      <c r="O47" s="205"/>
      <c r="P47" s="205"/>
      <c r="Q47" s="205"/>
      <c r="R47" s="205"/>
      <c r="S47" s="205"/>
      <c r="T47" s="205"/>
      <c r="U47" s="205"/>
      <c r="V47" s="205"/>
      <c r="W47" s="205"/>
      <c r="X47" s="205"/>
      <c r="Y47" s="205"/>
      <c r="Z47" s="205"/>
      <c r="AA47" s="205"/>
      <c r="AB47" s="205"/>
      <c r="AC47" s="205"/>
      <c r="AD47" s="205"/>
      <c r="AE47" s="205"/>
      <c r="AF47" s="205"/>
      <c r="AG47" s="205"/>
      <c r="AH47" s="205"/>
      <c r="AI47" s="205"/>
      <c r="AJ47" s="205"/>
      <c r="AK47" s="205"/>
      <c r="AL47" s="205"/>
      <c r="AM47" s="205"/>
      <c r="AN47" s="205"/>
      <c r="AO47" s="205"/>
      <c r="AP47" s="205"/>
      <c r="AQ47" s="205"/>
      <c r="AR47" s="205"/>
      <c r="AS47" s="205"/>
    </row>
    <row r="48" spans="1:45" ht="18" customHeight="1">
      <c r="A48" s="355"/>
      <c r="B48" s="352" t="s">
        <v>231</v>
      </c>
      <c r="C48" s="353"/>
      <c r="D48" s="353"/>
      <c r="E48" s="353"/>
      <c r="F48" s="353"/>
      <c r="G48" s="658" t="s">
        <v>198</v>
      </c>
      <c r="H48" s="675"/>
      <c r="I48" s="696">
        <v>20569</v>
      </c>
      <c r="J48" s="679">
        <f>J49+J50+J51</f>
        <v>11330.07</v>
      </c>
      <c r="K48" s="679">
        <f>K49+K50+K51</f>
        <v>6896.48</v>
      </c>
      <c r="L48" s="679">
        <f>L49+L50+L51</f>
        <v>8976.9599999999991</v>
      </c>
      <c r="M48" s="679">
        <f>M49+M50+M51</f>
        <v>10394.44</v>
      </c>
      <c r="N48" s="617"/>
      <c r="O48" s="205"/>
      <c r="P48" s="205"/>
      <c r="Q48" s="205"/>
      <c r="R48" s="205"/>
      <c r="S48" s="205"/>
      <c r="T48" s="205"/>
      <c r="U48" s="205"/>
      <c r="V48" s="205"/>
      <c r="W48" s="205"/>
      <c r="X48" s="205"/>
      <c r="Y48" s="205"/>
      <c r="Z48" s="205"/>
      <c r="AA48" s="205"/>
      <c r="AB48" s="205"/>
      <c r="AC48" s="205"/>
      <c r="AD48" s="205"/>
      <c r="AE48" s="205"/>
      <c r="AF48" s="205"/>
      <c r="AG48" s="205"/>
      <c r="AH48" s="205"/>
      <c r="AI48" s="205"/>
      <c r="AJ48" s="205"/>
      <c r="AK48" s="205"/>
      <c r="AL48" s="205"/>
      <c r="AM48" s="205"/>
      <c r="AN48" s="205"/>
      <c r="AO48" s="205"/>
      <c r="AP48" s="205"/>
      <c r="AQ48" s="205"/>
      <c r="AR48" s="205"/>
      <c r="AS48" s="205"/>
    </row>
    <row r="49" spans="1:45" ht="18" customHeight="1">
      <c r="A49" s="355"/>
      <c r="B49" s="359" t="s">
        <v>232</v>
      </c>
      <c r="C49" s="353"/>
      <c r="D49" s="353"/>
      <c r="E49" s="353"/>
      <c r="F49" s="353"/>
      <c r="G49" s="654" t="s">
        <v>198</v>
      </c>
      <c r="H49" s="675"/>
      <c r="I49" s="678">
        <v>0</v>
      </c>
      <c r="J49" s="678">
        <v>0</v>
      </c>
      <c r="K49" s="678">
        <v>0</v>
      </c>
      <c r="L49" s="678">
        <v>0</v>
      </c>
      <c r="M49" s="678">
        <v>0</v>
      </c>
      <c r="N49" s="205"/>
      <c r="O49" s="205"/>
      <c r="P49" s="205"/>
      <c r="Q49" s="205"/>
      <c r="R49" s="205"/>
      <c r="S49" s="205"/>
      <c r="T49" s="205"/>
      <c r="U49" s="205"/>
      <c r="V49" s="205"/>
      <c r="W49" s="205"/>
      <c r="X49" s="205"/>
      <c r="Y49" s="205"/>
      <c r="Z49" s="205"/>
      <c r="AA49" s="205"/>
      <c r="AB49" s="205"/>
      <c r="AC49" s="205"/>
      <c r="AD49" s="205"/>
      <c r="AE49" s="205"/>
      <c r="AF49" s="205"/>
      <c r="AG49" s="205"/>
      <c r="AH49" s="205"/>
      <c r="AI49" s="205"/>
      <c r="AJ49" s="205"/>
      <c r="AK49" s="205"/>
      <c r="AL49" s="205"/>
      <c r="AM49" s="205"/>
      <c r="AN49" s="205"/>
      <c r="AO49" s="205"/>
      <c r="AP49" s="205"/>
      <c r="AQ49" s="205"/>
      <c r="AR49" s="205"/>
      <c r="AS49" s="205"/>
    </row>
    <row r="50" spans="1:45" ht="18" customHeight="1">
      <c r="A50" s="355"/>
      <c r="B50" s="359" t="s">
        <v>233</v>
      </c>
      <c r="C50" s="353"/>
      <c r="D50" s="353"/>
      <c r="E50" s="353"/>
      <c r="F50" s="353"/>
      <c r="G50" s="654" t="s">
        <v>198</v>
      </c>
      <c r="H50" s="675"/>
      <c r="I50" s="678">
        <v>0</v>
      </c>
      <c r="J50" s="678">
        <v>0</v>
      </c>
      <c r="K50" s="678">
        <v>0</v>
      </c>
      <c r="L50" s="678">
        <v>0</v>
      </c>
      <c r="M50" s="678">
        <v>0</v>
      </c>
      <c r="N50" s="205"/>
      <c r="O50" s="397"/>
      <c r="P50" s="205"/>
      <c r="Q50" s="205"/>
      <c r="R50" s="205"/>
      <c r="S50" s="205"/>
      <c r="T50" s="205"/>
      <c r="U50" s="205"/>
      <c r="V50" s="205"/>
      <c r="W50" s="205"/>
      <c r="X50" s="205"/>
      <c r="Y50" s="205"/>
      <c r="Z50" s="205"/>
      <c r="AA50" s="205"/>
      <c r="AB50" s="205"/>
      <c r="AC50" s="205"/>
      <c r="AD50" s="205"/>
      <c r="AE50" s="205"/>
      <c r="AF50" s="205"/>
      <c r="AG50" s="205"/>
      <c r="AH50" s="205"/>
      <c r="AI50" s="205"/>
      <c r="AJ50" s="205"/>
      <c r="AK50" s="205"/>
      <c r="AL50" s="205"/>
      <c r="AM50" s="205"/>
      <c r="AN50" s="205"/>
      <c r="AO50" s="205"/>
      <c r="AP50" s="205"/>
      <c r="AQ50" s="205"/>
      <c r="AR50" s="205"/>
      <c r="AS50" s="205"/>
    </row>
    <row r="51" spans="1:45" ht="18" customHeight="1">
      <c r="A51" s="355"/>
      <c r="B51" s="359" t="s">
        <v>234</v>
      </c>
      <c r="C51" s="353"/>
      <c r="D51" s="353"/>
      <c r="E51" s="353"/>
      <c r="F51" s="353"/>
      <c r="G51" s="654" t="s">
        <v>198</v>
      </c>
      <c r="H51" s="675"/>
      <c r="I51" s="678">
        <v>20569</v>
      </c>
      <c r="J51" s="678">
        <v>11330.07</v>
      </c>
      <c r="K51" s="678">
        <v>6896.48</v>
      </c>
      <c r="L51" s="678">
        <v>8976.9599999999991</v>
      </c>
      <c r="M51" s="678">
        <f>M52</f>
        <v>10394.44</v>
      </c>
      <c r="N51" s="205"/>
      <c r="O51" s="205"/>
      <c r="P51" s="205"/>
      <c r="Q51" s="205"/>
      <c r="R51" s="205"/>
      <c r="S51" s="205"/>
      <c r="T51" s="205"/>
      <c r="U51" s="205"/>
      <c r="V51" s="205"/>
      <c r="W51" s="205"/>
      <c r="X51" s="205"/>
      <c r="Y51" s="205"/>
      <c r="Z51" s="205"/>
      <c r="AA51" s="205"/>
      <c r="AB51" s="205"/>
      <c r="AC51" s="205"/>
      <c r="AD51" s="205"/>
      <c r="AE51" s="205"/>
      <c r="AF51" s="205"/>
      <c r="AG51" s="205"/>
      <c r="AH51" s="205"/>
      <c r="AI51" s="205"/>
      <c r="AJ51" s="205"/>
      <c r="AK51" s="205"/>
      <c r="AL51" s="205"/>
      <c r="AM51" s="205"/>
      <c r="AN51" s="205"/>
      <c r="AO51" s="205"/>
      <c r="AP51" s="205"/>
      <c r="AQ51" s="205"/>
      <c r="AR51" s="205"/>
      <c r="AS51" s="205"/>
    </row>
    <row r="52" spans="1:45" ht="18" customHeight="1">
      <c r="A52" s="330"/>
      <c r="B52" s="356" t="s">
        <v>237</v>
      </c>
      <c r="C52" s="357"/>
      <c r="D52" s="357"/>
      <c r="E52" s="357"/>
      <c r="F52" s="357"/>
      <c r="G52" s="659" t="s">
        <v>198</v>
      </c>
      <c r="H52" s="675"/>
      <c r="I52" s="678">
        <v>20569</v>
      </c>
      <c r="J52" s="680">
        <v>11330.07</v>
      </c>
      <c r="K52" s="678">
        <v>6896.48</v>
      </c>
      <c r="L52" s="678">
        <v>8976.9599999999991</v>
      </c>
      <c r="M52" s="678">
        <v>10394.44</v>
      </c>
      <c r="N52" s="205"/>
      <c r="O52" s="205"/>
      <c r="P52" s="205"/>
      <c r="Q52" s="205"/>
      <c r="R52" s="205"/>
      <c r="S52" s="205"/>
      <c r="T52" s="205"/>
      <c r="U52" s="205"/>
      <c r="V52" s="205"/>
      <c r="W52" s="205"/>
      <c r="X52" s="205"/>
      <c r="Y52" s="205"/>
      <c r="Z52" s="205"/>
      <c r="AA52" s="205"/>
      <c r="AB52" s="205"/>
      <c r="AC52" s="205"/>
      <c r="AD52" s="205"/>
      <c r="AE52" s="205"/>
      <c r="AF52" s="205"/>
      <c r="AG52" s="205"/>
      <c r="AH52" s="205"/>
      <c r="AI52" s="205"/>
      <c r="AJ52" s="205"/>
      <c r="AK52" s="205"/>
      <c r="AL52" s="205"/>
      <c r="AM52" s="205"/>
      <c r="AN52" s="205"/>
      <c r="AO52" s="205"/>
      <c r="AP52" s="205"/>
      <c r="AQ52" s="205"/>
      <c r="AR52" s="205"/>
      <c r="AS52" s="205"/>
    </row>
    <row r="53" spans="1:45" ht="18" customHeight="1">
      <c r="A53" s="330"/>
      <c r="B53" s="352" t="s">
        <v>236</v>
      </c>
      <c r="C53" s="353"/>
      <c r="D53" s="353"/>
      <c r="E53" s="353"/>
      <c r="F53" s="353"/>
      <c r="G53" s="658" t="s">
        <v>198</v>
      </c>
      <c r="H53" s="675"/>
      <c r="I53" s="696">
        <v>4405</v>
      </c>
      <c r="J53" s="679">
        <f>J54+J55+J56</f>
        <v>4575</v>
      </c>
      <c r="K53" s="679">
        <f>K54+K55+K56</f>
        <v>7645</v>
      </c>
      <c r="L53" s="679">
        <f>L54+L55+L56</f>
        <v>8637</v>
      </c>
      <c r="M53" s="679">
        <f>M54+M55+M56</f>
        <v>7990.24</v>
      </c>
      <c r="N53" s="205"/>
      <c r="O53" s="205"/>
      <c r="P53" s="205"/>
      <c r="Q53" s="205"/>
      <c r="R53" s="205"/>
      <c r="S53" s="205"/>
      <c r="T53" s="205"/>
      <c r="U53" s="205"/>
      <c r="V53" s="205"/>
      <c r="W53" s="205"/>
      <c r="X53" s="205"/>
      <c r="Y53" s="205"/>
      <c r="Z53" s="205"/>
      <c r="AA53" s="205"/>
      <c r="AB53" s="205"/>
      <c r="AC53" s="205"/>
      <c r="AD53" s="205"/>
      <c r="AE53" s="205"/>
      <c r="AF53" s="205"/>
      <c r="AG53" s="205"/>
      <c r="AH53" s="205"/>
      <c r="AI53" s="205"/>
      <c r="AJ53" s="205"/>
      <c r="AK53" s="205"/>
      <c r="AL53" s="205"/>
      <c r="AM53" s="205"/>
      <c r="AN53" s="205"/>
      <c r="AO53" s="205"/>
      <c r="AP53" s="205"/>
      <c r="AQ53" s="205"/>
      <c r="AR53" s="205"/>
      <c r="AS53" s="205"/>
    </row>
    <row r="54" spans="1:45" ht="18" customHeight="1">
      <c r="A54" s="355"/>
      <c r="B54" s="359" t="s">
        <v>232</v>
      </c>
      <c r="C54" s="353"/>
      <c r="D54" s="353"/>
      <c r="E54" s="353"/>
      <c r="F54" s="353"/>
      <c r="G54" s="654" t="s">
        <v>198</v>
      </c>
      <c r="H54" s="675"/>
      <c r="I54" s="678">
        <v>0</v>
      </c>
      <c r="J54" s="678">
        <v>0</v>
      </c>
      <c r="K54" s="678">
        <v>0</v>
      </c>
      <c r="L54" s="678">
        <v>0</v>
      </c>
      <c r="M54" s="678">
        <v>0</v>
      </c>
      <c r="N54" s="397"/>
      <c r="O54" s="205"/>
      <c r="P54" s="205"/>
      <c r="Q54" s="205"/>
      <c r="R54" s="205"/>
      <c r="S54" s="205"/>
      <c r="T54" s="205"/>
      <c r="U54" s="205"/>
      <c r="V54" s="205"/>
      <c r="W54" s="205"/>
      <c r="X54" s="205"/>
      <c r="Y54" s="205"/>
      <c r="Z54" s="205"/>
      <c r="AA54" s="205"/>
      <c r="AB54" s="205"/>
      <c r="AC54" s="205"/>
      <c r="AD54" s="205"/>
      <c r="AE54" s="205"/>
      <c r="AF54" s="205"/>
      <c r="AG54" s="205"/>
      <c r="AH54" s="205"/>
      <c r="AI54" s="205"/>
      <c r="AJ54" s="205"/>
      <c r="AK54" s="205"/>
      <c r="AL54" s="205"/>
      <c r="AM54" s="205"/>
      <c r="AN54" s="205"/>
      <c r="AO54" s="205"/>
      <c r="AP54" s="205"/>
      <c r="AQ54" s="205"/>
      <c r="AR54" s="205"/>
      <c r="AS54" s="205"/>
    </row>
    <row r="55" spans="1:45" ht="18" customHeight="1">
      <c r="A55" s="355"/>
      <c r="B55" s="359" t="s">
        <v>233</v>
      </c>
      <c r="C55" s="353"/>
      <c r="D55" s="353"/>
      <c r="E55" s="353"/>
      <c r="F55" s="353"/>
      <c r="G55" s="654" t="s">
        <v>198</v>
      </c>
      <c r="H55" s="675"/>
      <c r="I55" s="678">
        <v>0</v>
      </c>
      <c r="J55" s="678">
        <v>0</v>
      </c>
      <c r="K55" s="678">
        <v>0</v>
      </c>
      <c r="L55" s="678">
        <v>0</v>
      </c>
      <c r="M55" s="678">
        <v>0</v>
      </c>
      <c r="N55" s="512"/>
      <c r="O55" s="205"/>
      <c r="P55" s="205"/>
      <c r="Q55" s="205"/>
      <c r="R55" s="205"/>
      <c r="S55" s="205"/>
      <c r="T55" s="205"/>
      <c r="U55" s="205"/>
      <c r="V55" s="205"/>
      <c r="W55" s="205"/>
      <c r="X55" s="205"/>
      <c r="Y55" s="205"/>
      <c r="Z55" s="205"/>
      <c r="AA55" s="205"/>
      <c r="AB55" s="205"/>
      <c r="AC55" s="205"/>
      <c r="AD55" s="205"/>
      <c r="AE55" s="205"/>
      <c r="AF55" s="205"/>
      <c r="AG55" s="205"/>
      <c r="AH55" s="205"/>
      <c r="AI55" s="205"/>
      <c r="AJ55" s="205"/>
      <c r="AK55" s="205"/>
      <c r="AL55" s="205"/>
      <c r="AM55" s="205"/>
      <c r="AN55" s="205"/>
      <c r="AO55" s="205"/>
      <c r="AP55" s="205"/>
      <c r="AQ55" s="205"/>
      <c r="AR55" s="205"/>
      <c r="AS55" s="205"/>
    </row>
    <row r="56" spans="1:45" ht="18" customHeight="1">
      <c r="A56" s="343"/>
      <c r="B56" s="359" t="s">
        <v>234</v>
      </c>
      <c r="C56" s="353"/>
      <c r="D56" s="353"/>
      <c r="E56" s="353"/>
      <c r="F56" s="353"/>
      <c r="G56" s="654" t="s">
        <v>198</v>
      </c>
      <c r="H56" s="675"/>
      <c r="I56" s="678">
        <f>SUM(I57:I60)</f>
        <v>4405</v>
      </c>
      <c r="J56" s="678">
        <f>SUM(J57:J60)</f>
        <v>4575</v>
      </c>
      <c r="K56" s="678">
        <f>SUM(K57:K60)</f>
        <v>7645</v>
      </c>
      <c r="L56" s="678">
        <f>SUM(L57:L60)</f>
        <v>8637</v>
      </c>
      <c r="M56" s="678">
        <f>SUM(M57:M60)</f>
        <v>7990.24</v>
      </c>
      <c r="N56" s="205"/>
      <c r="O56" s="205"/>
      <c r="P56" s="205"/>
      <c r="Q56" s="205"/>
      <c r="R56" s="205"/>
      <c r="S56" s="205"/>
      <c r="T56" s="205"/>
      <c r="U56" s="205"/>
      <c r="V56" s="205"/>
      <c r="W56" s="205"/>
      <c r="X56" s="205"/>
      <c r="Y56" s="205"/>
      <c r="Z56" s="205"/>
      <c r="AA56" s="205"/>
      <c r="AB56" s="205"/>
      <c r="AC56" s="205"/>
      <c r="AD56" s="205"/>
      <c r="AE56" s="205"/>
      <c r="AF56" s="205"/>
      <c r="AG56" s="205"/>
      <c r="AH56" s="205"/>
      <c r="AI56" s="205"/>
      <c r="AJ56" s="205"/>
      <c r="AK56" s="205"/>
      <c r="AL56" s="205"/>
      <c r="AM56" s="205"/>
      <c r="AN56" s="205"/>
      <c r="AO56" s="205"/>
      <c r="AP56" s="205"/>
      <c r="AQ56" s="205"/>
      <c r="AR56" s="205"/>
      <c r="AS56" s="205"/>
    </row>
    <row r="57" spans="1:45" ht="18" customHeight="1">
      <c r="A57" s="343"/>
      <c r="B57" s="356" t="s">
        <v>238</v>
      </c>
      <c r="C57" s="353"/>
      <c r="D57" s="353"/>
      <c r="E57" s="353"/>
      <c r="F57" s="353"/>
      <c r="G57" s="659" t="s">
        <v>198</v>
      </c>
      <c r="H57" s="675"/>
      <c r="I57" s="680">
        <v>968</v>
      </c>
      <c r="J57" s="680">
        <v>0</v>
      </c>
      <c r="K57" s="680">
        <v>0</v>
      </c>
      <c r="L57" s="678">
        <v>0</v>
      </c>
      <c r="M57" s="678">
        <v>0</v>
      </c>
      <c r="N57" s="205"/>
      <c r="O57" s="205"/>
      <c r="P57" s="205"/>
      <c r="Q57" s="205"/>
      <c r="R57" s="205"/>
      <c r="S57" s="205"/>
      <c r="T57" s="205"/>
      <c r="U57" s="205"/>
      <c r="V57" s="205"/>
      <c r="W57" s="205"/>
      <c r="X57" s="205"/>
      <c r="Y57" s="205"/>
      <c r="Z57" s="205"/>
      <c r="AA57" s="205"/>
      <c r="AB57" s="205"/>
      <c r="AC57" s="205"/>
      <c r="AD57" s="205"/>
      <c r="AE57" s="205"/>
      <c r="AF57" s="205"/>
      <c r="AG57" s="205"/>
      <c r="AH57" s="205"/>
      <c r="AI57" s="205"/>
      <c r="AJ57" s="205"/>
      <c r="AK57" s="205"/>
      <c r="AL57" s="205"/>
      <c r="AM57" s="205"/>
      <c r="AN57" s="205"/>
      <c r="AO57" s="205"/>
      <c r="AP57" s="205"/>
      <c r="AQ57" s="205"/>
      <c r="AR57" s="205"/>
      <c r="AS57" s="205"/>
    </row>
    <row r="58" spans="1:45" ht="18" customHeight="1">
      <c r="A58" s="343"/>
      <c r="B58" s="356" t="s">
        <v>239</v>
      </c>
      <c r="C58" s="353"/>
      <c r="D58" s="353"/>
      <c r="E58" s="353"/>
      <c r="F58" s="353"/>
      <c r="G58" s="659" t="s">
        <v>198</v>
      </c>
      <c r="H58" s="675"/>
      <c r="I58" s="680">
        <v>3437</v>
      </c>
      <c r="J58" s="680">
        <v>4446</v>
      </c>
      <c r="K58" s="678">
        <v>5812</v>
      </c>
      <c r="L58" s="678">
        <v>6887</v>
      </c>
      <c r="M58" s="678">
        <v>7631.36</v>
      </c>
      <c r="N58" s="205"/>
      <c r="O58" s="205"/>
      <c r="P58" s="205"/>
      <c r="Q58" s="205"/>
      <c r="R58" s="205"/>
      <c r="S58" s="205"/>
      <c r="T58" s="205"/>
      <c r="U58" s="205"/>
      <c r="V58" s="205"/>
      <c r="W58" s="205"/>
      <c r="X58" s="205"/>
      <c r="Y58" s="205"/>
      <c r="Z58" s="205"/>
      <c r="AA58" s="205"/>
      <c r="AB58" s="205"/>
      <c r="AC58" s="205"/>
      <c r="AD58" s="205"/>
      <c r="AE58" s="205"/>
      <c r="AF58" s="205"/>
      <c r="AG58" s="205"/>
      <c r="AH58" s="205"/>
      <c r="AI58" s="205"/>
      <c r="AJ58" s="205"/>
      <c r="AK58" s="205"/>
      <c r="AL58" s="205"/>
      <c r="AM58" s="205"/>
      <c r="AN58" s="205"/>
      <c r="AO58" s="205"/>
      <c r="AP58" s="205"/>
      <c r="AQ58" s="205"/>
      <c r="AR58" s="205"/>
      <c r="AS58" s="205"/>
    </row>
    <row r="59" spans="1:45" ht="18" customHeight="1">
      <c r="A59" s="355"/>
      <c r="B59" s="356" t="s">
        <v>240</v>
      </c>
      <c r="C59" s="353"/>
      <c r="D59" s="353"/>
      <c r="E59" s="353"/>
      <c r="F59" s="353"/>
      <c r="G59" s="659" t="s">
        <v>198</v>
      </c>
      <c r="H59" s="675"/>
      <c r="I59" s="680">
        <v>0</v>
      </c>
      <c r="J59" s="680">
        <v>0</v>
      </c>
      <c r="K59" s="678">
        <v>1113</v>
      </c>
      <c r="L59" s="678">
        <v>351</v>
      </c>
      <c r="M59" s="678">
        <v>0</v>
      </c>
      <c r="N59" s="205"/>
      <c r="O59" s="205"/>
      <c r="P59" s="205"/>
      <c r="Q59" s="205"/>
      <c r="R59" s="205"/>
      <c r="S59" s="205"/>
      <c r="T59" s="205"/>
      <c r="U59" s="205"/>
      <c r="V59" s="205"/>
      <c r="W59" s="205"/>
      <c r="X59" s="205"/>
      <c r="Y59" s="205"/>
      <c r="Z59" s="205"/>
      <c r="AA59" s="205"/>
      <c r="AB59" s="205"/>
      <c r="AC59" s="205"/>
      <c r="AD59" s="205"/>
      <c r="AE59" s="205"/>
      <c r="AF59" s="205"/>
      <c r="AG59" s="205"/>
      <c r="AH59" s="205"/>
      <c r="AI59" s="205"/>
      <c r="AJ59" s="205"/>
      <c r="AK59" s="205"/>
      <c r="AL59" s="205"/>
      <c r="AM59" s="205"/>
      <c r="AN59" s="205"/>
      <c r="AO59" s="205"/>
      <c r="AP59" s="205"/>
      <c r="AQ59" s="205"/>
      <c r="AR59" s="205"/>
      <c r="AS59" s="205"/>
    </row>
    <row r="60" spans="1:45" s="72" customFormat="1" ht="18" customHeight="1">
      <c r="A60" s="355"/>
      <c r="B60" s="356" t="s">
        <v>241</v>
      </c>
      <c r="C60" s="353"/>
      <c r="D60" s="353"/>
      <c r="E60" s="353"/>
      <c r="F60" s="353"/>
      <c r="G60" s="659" t="s">
        <v>198</v>
      </c>
      <c r="H60" s="675"/>
      <c r="I60" s="680">
        <v>0</v>
      </c>
      <c r="J60" s="680">
        <v>129</v>
      </c>
      <c r="K60" s="678">
        <v>720</v>
      </c>
      <c r="L60" s="678">
        <v>1399</v>
      </c>
      <c r="M60" s="678">
        <v>358.88</v>
      </c>
      <c r="N60" s="326"/>
      <c r="O60" s="326"/>
      <c r="P60" s="326"/>
      <c r="Q60" s="326"/>
      <c r="R60" s="326"/>
      <c r="S60" s="326"/>
      <c r="T60" s="326"/>
      <c r="U60" s="326"/>
      <c r="V60" s="326"/>
      <c r="W60" s="326"/>
      <c r="X60" s="326"/>
      <c r="Y60" s="326"/>
      <c r="Z60" s="326"/>
      <c r="AA60" s="326"/>
      <c r="AB60" s="326"/>
      <c r="AC60" s="326"/>
      <c r="AD60" s="326"/>
      <c r="AE60" s="326"/>
      <c r="AF60" s="326"/>
      <c r="AG60" s="326"/>
      <c r="AH60" s="326"/>
      <c r="AI60" s="326"/>
      <c r="AJ60" s="326"/>
      <c r="AK60" s="326"/>
      <c r="AL60" s="326"/>
      <c r="AM60" s="326"/>
      <c r="AN60" s="326"/>
      <c r="AO60" s="326"/>
      <c r="AP60" s="326"/>
      <c r="AQ60" s="326"/>
      <c r="AR60" s="326"/>
      <c r="AS60" s="326"/>
    </row>
    <row r="61" spans="1:45" ht="18" customHeight="1">
      <c r="A61" s="355"/>
      <c r="B61" s="597" t="s">
        <v>242</v>
      </c>
      <c r="C61" s="161"/>
      <c r="D61" s="161"/>
      <c r="E61" s="161"/>
      <c r="F61" s="161"/>
      <c r="G61" s="658" t="s">
        <v>198</v>
      </c>
      <c r="H61" s="675"/>
      <c r="I61" s="676">
        <f>I48+I53</f>
        <v>24974</v>
      </c>
      <c r="J61" s="676">
        <f>J48+J53</f>
        <v>15905.07</v>
      </c>
      <c r="K61" s="676">
        <f>K48+K53</f>
        <v>14541.48</v>
      </c>
      <c r="L61" s="676">
        <f>L48+L53</f>
        <v>17613.96</v>
      </c>
      <c r="M61" s="676">
        <f>M48+M53</f>
        <v>18384.68</v>
      </c>
      <c r="N61" s="205"/>
      <c r="O61" s="205"/>
      <c r="P61" s="205"/>
      <c r="Q61" s="205"/>
      <c r="R61" s="205"/>
      <c r="S61" s="205"/>
      <c r="T61" s="205"/>
      <c r="U61" s="205"/>
      <c r="V61" s="205"/>
      <c r="W61" s="205"/>
      <c r="X61" s="205"/>
      <c r="Y61" s="205"/>
      <c r="Z61" s="205"/>
      <c r="AA61" s="205"/>
      <c r="AB61" s="205"/>
      <c r="AC61" s="205"/>
      <c r="AD61" s="205"/>
      <c r="AE61" s="205"/>
      <c r="AF61" s="205"/>
      <c r="AG61" s="205"/>
      <c r="AH61" s="205"/>
      <c r="AI61" s="205"/>
      <c r="AJ61" s="205"/>
      <c r="AK61" s="205"/>
      <c r="AL61" s="205"/>
      <c r="AM61" s="205"/>
      <c r="AN61" s="205"/>
      <c r="AO61" s="205"/>
      <c r="AP61" s="205"/>
      <c r="AQ61" s="205"/>
      <c r="AR61" s="205"/>
      <c r="AS61" s="205"/>
    </row>
    <row r="62" spans="1:45" ht="18" customHeight="1">
      <c r="A62" s="355"/>
      <c r="B62" s="161"/>
      <c r="C62" s="161"/>
      <c r="D62" s="161"/>
      <c r="E62" s="161"/>
      <c r="F62" s="161"/>
      <c r="G62" s="658"/>
      <c r="H62" s="675"/>
      <c r="I62" s="961"/>
      <c r="J62" s="676"/>
      <c r="K62" s="676"/>
      <c r="L62" s="676"/>
      <c r="M62" s="676"/>
      <c r="N62" s="205"/>
      <c r="O62" s="205"/>
      <c r="P62" s="205"/>
      <c r="Q62" s="205"/>
      <c r="R62" s="205"/>
      <c r="S62" s="205"/>
      <c r="T62" s="205"/>
      <c r="U62" s="205"/>
      <c r="V62" s="205"/>
      <c r="W62" s="205"/>
      <c r="X62" s="205"/>
      <c r="Y62" s="205"/>
      <c r="Z62" s="205"/>
      <c r="AA62" s="205"/>
      <c r="AB62" s="205"/>
      <c r="AC62" s="205"/>
      <c r="AD62" s="205"/>
      <c r="AE62" s="205"/>
      <c r="AF62" s="205"/>
      <c r="AG62" s="205"/>
      <c r="AH62" s="205"/>
      <c r="AI62" s="205"/>
      <c r="AJ62" s="205"/>
      <c r="AK62" s="205"/>
      <c r="AL62" s="205"/>
      <c r="AM62" s="205"/>
      <c r="AN62" s="205"/>
      <c r="AO62" s="205"/>
      <c r="AP62" s="205"/>
      <c r="AQ62" s="205"/>
      <c r="AR62" s="205"/>
      <c r="AS62" s="205"/>
    </row>
    <row r="63" spans="1:45" ht="18" customHeight="1">
      <c r="A63" s="355"/>
      <c r="B63" s="361" t="s">
        <v>243</v>
      </c>
      <c r="C63" s="362"/>
      <c r="D63" s="362"/>
      <c r="E63" s="362"/>
      <c r="F63" s="362"/>
      <c r="G63" s="660" t="s">
        <v>198</v>
      </c>
      <c r="H63" s="675"/>
      <c r="I63" s="962">
        <f>I45+I61</f>
        <v>25214</v>
      </c>
      <c r="J63" s="962">
        <f>J45+J61</f>
        <v>16079.41</v>
      </c>
      <c r="K63" s="681">
        <f>K45+K61</f>
        <v>14541.779999999999</v>
      </c>
      <c r="L63" s="681">
        <f>L45+L61</f>
        <v>17616.559999999998</v>
      </c>
      <c r="M63" s="681">
        <f>M45+M61</f>
        <v>20127.98</v>
      </c>
      <c r="N63" s="322"/>
      <c r="O63" s="205"/>
      <c r="P63" s="205"/>
      <c r="Q63" s="205"/>
      <c r="R63" s="205"/>
      <c r="S63" s="205"/>
      <c r="T63" s="205"/>
      <c r="U63" s="205"/>
      <c r="V63" s="205"/>
      <c r="W63" s="205"/>
      <c r="X63" s="205"/>
      <c r="Y63" s="205"/>
      <c r="Z63" s="205"/>
      <c r="AA63" s="205"/>
      <c r="AB63" s="205"/>
      <c r="AC63" s="205"/>
      <c r="AD63" s="205"/>
      <c r="AE63" s="205"/>
      <c r="AF63" s="205"/>
      <c r="AG63" s="205"/>
      <c r="AH63" s="205"/>
      <c r="AI63" s="205"/>
      <c r="AJ63" s="205"/>
      <c r="AK63" s="205"/>
      <c r="AL63" s="205"/>
      <c r="AM63" s="205"/>
      <c r="AN63" s="205"/>
      <c r="AO63" s="205"/>
      <c r="AP63" s="205"/>
      <c r="AQ63" s="205"/>
      <c r="AR63" s="205"/>
      <c r="AS63" s="205"/>
    </row>
    <row r="64" spans="1:45" ht="18" customHeight="1">
      <c r="A64" s="343"/>
      <c r="B64" s="361"/>
      <c r="C64" s="362"/>
      <c r="D64" s="362"/>
      <c r="E64" s="362"/>
      <c r="F64" s="362"/>
      <c r="G64" s="660"/>
      <c r="H64" s="675"/>
      <c r="I64" s="963"/>
      <c r="J64" s="962"/>
      <c r="K64" s="681"/>
      <c r="L64" s="681"/>
      <c r="M64" s="681"/>
      <c r="N64" s="205"/>
      <c r="O64" s="205"/>
      <c r="P64" s="205"/>
      <c r="Q64" s="205"/>
      <c r="R64" s="205"/>
      <c r="S64" s="205"/>
      <c r="T64" s="205"/>
      <c r="U64" s="205"/>
      <c r="V64" s="205"/>
      <c r="W64" s="205"/>
      <c r="X64" s="205"/>
      <c r="Y64" s="205"/>
      <c r="Z64" s="205"/>
      <c r="AA64" s="205"/>
      <c r="AB64" s="205"/>
      <c r="AC64" s="205"/>
      <c r="AD64" s="205"/>
      <c r="AE64" s="205"/>
      <c r="AF64" s="205"/>
      <c r="AG64" s="205"/>
      <c r="AH64" s="205"/>
      <c r="AI64" s="205"/>
      <c r="AJ64" s="205"/>
      <c r="AK64" s="205"/>
      <c r="AL64" s="205"/>
      <c r="AM64" s="205"/>
      <c r="AN64" s="205"/>
      <c r="AO64" s="205"/>
      <c r="AP64" s="205"/>
      <c r="AQ64" s="205"/>
      <c r="AR64" s="205"/>
      <c r="AS64" s="205"/>
    </row>
    <row r="65" spans="1:45" ht="18" customHeight="1">
      <c r="A65" s="355"/>
      <c r="B65" s="312" t="s">
        <v>244</v>
      </c>
      <c r="C65" s="312"/>
      <c r="D65" s="312"/>
      <c r="E65" s="312"/>
      <c r="F65" s="312"/>
      <c r="G65" s="506"/>
      <c r="H65" s="506"/>
      <c r="I65" s="964"/>
      <c r="J65" s="506"/>
      <c r="K65" s="506"/>
      <c r="L65" s="506"/>
      <c r="M65" s="506"/>
      <c r="N65" s="205"/>
      <c r="O65" s="205"/>
      <c r="P65" s="205"/>
      <c r="Q65" s="205"/>
      <c r="R65" s="205"/>
      <c r="S65" s="205"/>
      <c r="T65" s="205"/>
      <c r="U65" s="205"/>
      <c r="V65" s="205"/>
      <c r="W65" s="205"/>
      <c r="X65" s="205"/>
      <c r="Y65" s="205"/>
      <c r="Z65" s="205"/>
      <c r="AA65" s="205"/>
      <c r="AB65" s="205"/>
      <c r="AC65" s="205"/>
      <c r="AD65" s="205"/>
      <c r="AE65" s="205"/>
      <c r="AF65" s="205"/>
      <c r="AG65" s="205"/>
      <c r="AH65" s="205"/>
      <c r="AI65" s="205"/>
      <c r="AJ65" s="205"/>
      <c r="AK65" s="205"/>
      <c r="AL65" s="205"/>
      <c r="AM65" s="205"/>
      <c r="AN65" s="205"/>
      <c r="AO65" s="205"/>
      <c r="AP65" s="205"/>
      <c r="AQ65" s="205"/>
      <c r="AR65" s="205"/>
      <c r="AS65" s="205"/>
    </row>
    <row r="66" spans="1:45" ht="18" customHeight="1">
      <c r="A66" s="355"/>
      <c r="B66" s="50"/>
      <c r="C66" s="50"/>
      <c r="D66" s="50"/>
      <c r="E66" s="50"/>
      <c r="F66" s="50"/>
      <c r="G66" s="524"/>
      <c r="H66" s="524"/>
      <c r="I66" s="965"/>
      <c r="J66" s="524"/>
      <c r="K66" s="524"/>
      <c r="L66" s="524"/>
      <c r="M66" s="524"/>
      <c r="N66" s="205"/>
      <c r="O66" s="205"/>
      <c r="P66" s="205"/>
      <c r="Q66" s="205"/>
      <c r="R66" s="205"/>
      <c r="S66" s="205"/>
      <c r="T66" s="205"/>
      <c r="U66" s="205"/>
      <c r="V66" s="205"/>
      <c r="W66" s="205"/>
      <c r="X66" s="205"/>
      <c r="Y66" s="205"/>
      <c r="Z66" s="205"/>
      <c r="AA66" s="205"/>
      <c r="AB66" s="205"/>
      <c r="AC66" s="205"/>
      <c r="AD66" s="205"/>
      <c r="AE66" s="205"/>
      <c r="AF66" s="205"/>
      <c r="AG66" s="205"/>
      <c r="AH66" s="205"/>
      <c r="AI66" s="205"/>
      <c r="AJ66" s="205"/>
      <c r="AK66" s="205"/>
      <c r="AL66" s="205"/>
      <c r="AM66" s="205"/>
      <c r="AN66" s="205"/>
      <c r="AO66" s="205"/>
      <c r="AP66" s="205"/>
      <c r="AQ66" s="205"/>
      <c r="AR66" s="205"/>
      <c r="AS66" s="205"/>
    </row>
    <row r="67" spans="1:45" ht="18" customHeight="1">
      <c r="A67" s="355"/>
      <c r="B67" s="698" t="s">
        <v>215</v>
      </c>
      <c r="C67" s="699"/>
      <c r="D67" s="699"/>
      <c r="E67" s="699"/>
      <c r="F67" s="699"/>
      <c r="G67" s="697"/>
      <c r="H67" s="697"/>
      <c r="I67" s="697"/>
      <c r="J67" s="697"/>
      <c r="K67" s="697"/>
      <c r="L67" s="697"/>
      <c r="M67" s="697"/>
      <c r="N67" s="205"/>
      <c r="O67" s="205"/>
      <c r="P67" s="205"/>
      <c r="Q67" s="205"/>
      <c r="R67" s="205"/>
      <c r="S67" s="205"/>
      <c r="T67" s="205"/>
      <c r="U67" s="205"/>
      <c r="V67" s="205"/>
      <c r="W67" s="205"/>
      <c r="X67" s="205"/>
      <c r="Y67" s="205"/>
      <c r="Z67" s="205"/>
      <c r="AA67" s="205"/>
      <c r="AB67" s="205"/>
      <c r="AC67" s="205"/>
      <c r="AD67" s="205"/>
      <c r="AE67" s="205"/>
      <c r="AF67" s="205"/>
      <c r="AG67" s="205"/>
      <c r="AH67" s="205"/>
      <c r="AI67" s="205"/>
      <c r="AJ67" s="205"/>
      <c r="AK67" s="205"/>
      <c r="AL67" s="205"/>
      <c r="AM67" s="205"/>
      <c r="AN67" s="205"/>
      <c r="AO67" s="205"/>
      <c r="AP67" s="205"/>
      <c r="AQ67" s="205"/>
      <c r="AR67" s="205"/>
      <c r="AS67" s="205"/>
    </row>
    <row r="68" spans="1:45" ht="18" customHeight="1">
      <c r="A68" s="355"/>
      <c r="B68" s="333" t="s">
        <v>220</v>
      </c>
      <c r="C68" s="400"/>
      <c r="D68" s="400"/>
      <c r="E68" s="400"/>
      <c r="F68" s="400"/>
      <c r="G68" s="670" t="s">
        <v>198</v>
      </c>
      <c r="H68" s="682"/>
      <c r="I68" s="966">
        <v>494</v>
      </c>
      <c r="J68" s="683">
        <v>368</v>
      </c>
      <c r="K68" s="683">
        <v>483</v>
      </c>
      <c r="L68" s="683">
        <v>550</v>
      </c>
      <c r="M68" s="684">
        <v>493</v>
      </c>
      <c r="N68" s="205"/>
      <c r="O68" s="205"/>
      <c r="P68" s="205"/>
      <c r="Q68" s="205"/>
      <c r="R68" s="205"/>
      <c r="S68" s="205"/>
      <c r="T68" s="205"/>
      <c r="U68" s="205"/>
      <c r="V68" s="205"/>
      <c r="W68" s="205"/>
      <c r="X68" s="205"/>
      <c r="Y68" s="205"/>
      <c r="Z68" s="205"/>
      <c r="AA68" s="205"/>
      <c r="AB68" s="205"/>
      <c r="AC68" s="205"/>
      <c r="AD68" s="205"/>
      <c r="AE68" s="205"/>
      <c r="AF68" s="205"/>
      <c r="AG68" s="205"/>
      <c r="AH68" s="205"/>
      <c r="AI68" s="205"/>
      <c r="AJ68" s="205"/>
      <c r="AK68" s="205"/>
      <c r="AL68" s="205"/>
      <c r="AM68" s="205"/>
      <c r="AN68" s="205"/>
      <c r="AO68" s="205"/>
      <c r="AP68" s="205"/>
      <c r="AQ68" s="205"/>
      <c r="AR68" s="205"/>
      <c r="AS68" s="205"/>
    </row>
    <row r="69" spans="1:45" ht="18" customHeight="1">
      <c r="A69" s="355"/>
      <c r="B69" s="333"/>
      <c r="C69" s="400"/>
      <c r="D69" s="400"/>
      <c r="E69" s="400"/>
      <c r="F69" s="400"/>
      <c r="G69" s="670"/>
      <c r="H69" s="682"/>
      <c r="I69" s="967"/>
      <c r="J69" s="683"/>
      <c r="K69" s="683"/>
      <c r="L69" s="683"/>
      <c r="M69" s="684"/>
      <c r="N69" s="205"/>
      <c r="O69" s="205"/>
      <c r="P69" s="205"/>
      <c r="Q69" s="205"/>
      <c r="R69" s="205"/>
      <c r="S69" s="205"/>
      <c r="T69" s="205"/>
      <c r="U69" s="205"/>
      <c r="V69" s="205"/>
      <c r="W69" s="205"/>
      <c r="X69" s="205"/>
      <c r="Y69" s="205"/>
      <c r="Z69" s="205"/>
      <c r="AA69" s="205"/>
      <c r="AB69" s="205"/>
      <c r="AC69" s="205"/>
      <c r="AD69" s="205"/>
      <c r="AE69" s="205"/>
      <c r="AF69" s="205"/>
      <c r="AG69" s="205"/>
      <c r="AH69" s="205"/>
      <c r="AI69" s="205"/>
      <c r="AJ69" s="205"/>
      <c r="AK69" s="205"/>
      <c r="AL69" s="205"/>
      <c r="AM69" s="205"/>
      <c r="AN69" s="205"/>
      <c r="AO69" s="205"/>
      <c r="AP69" s="205"/>
      <c r="AQ69" s="205"/>
      <c r="AR69" s="205"/>
      <c r="AS69" s="205"/>
    </row>
    <row r="70" spans="1:45" ht="18" customHeight="1">
      <c r="A70" s="355"/>
      <c r="B70" s="699" t="s">
        <v>221</v>
      </c>
      <c r="C70" s="699"/>
      <c r="D70" s="699"/>
      <c r="E70" s="699"/>
      <c r="F70" s="699"/>
      <c r="G70" s="697"/>
      <c r="H70" s="697"/>
      <c r="I70" s="697"/>
      <c r="J70" s="697"/>
      <c r="K70" s="697"/>
      <c r="L70" s="697"/>
      <c r="M70" s="697"/>
      <c r="N70" s="205"/>
      <c r="O70" s="205"/>
      <c r="P70" s="205"/>
      <c r="Q70" s="205"/>
      <c r="R70" s="205"/>
      <c r="S70" s="205"/>
      <c r="T70" s="205"/>
      <c r="U70" s="205"/>
      <c r="V70" s="205"/>
      <c r="W70" s="205"/>
      <c r="X70" s="205"/>
      <c r="Y70" s="205"/>
      <c r="Z70" s="205"/>
      <c r="AA70" s="205"/>
      <c r="AB70" s="205"/>
      <c r="AC70" s="205"/>
      <c r="AD70" s="205"/>
      <c r="AE70" s="205"/>
      <c r="AF70" s="205"/>
      <c r="AG70" s="205"/>
      <c r="AH70" s="205"/>
      <c r="AI70" s="205"/>
      <c r="AJ70" s="205"/>
      <c r="AK70" s="205"/>
      <c r="AL70" s="205"/>
      <c r="AM70" s="205"/>
      <c r="AN70" s="205"/>
      <c r="AO70" s="205"/>
      <c r="AP70" s="205"/>
      <c r="AQ70" s="205"/>
      <c r="AR70" s="205"/>
      <c r="AS70" s="205"/>
    </row>
    <row r="71" spans="1:45" ht="18" customHeight="1">
      <c r="A71" s="355"/>
      <c r="B71" s="332" t="s">
        <v>223</v>
      </c>
      <c r="C71" s="335"/>
      <c r="D71" s="335"/>
      <c r="E71" s="335"/>
      <c r="F71" s="335"/>
      <c r="G71" s="514" t="s">
        <v>198</v>
      </c>
      <c r="H71" s="230"/>
      <c r="I71" s="678">
        <v>8493</v>
      </c>
      <c r="J71" s="685">
        <v>13298</v>
      </c>
      <c r="K71" s="685">
        <v>14035</v>
      </c>
      <c r="L71" s="685">
        <v>25857</v>
      </c>
      <c r="M71" s="686">
        <v>23414.11</v>
      </c>
      <c r="N71" s="205"/>
      <c r="O71" s="205"/>
      <c r="P71" s="205"/>
      <c r="Q71" s="205"/>
      <c r="R71" s="205"/>
      <c r="S71" s="205"/>
      <c r="T71" s="205"/>
      <c r="U71" s="205"/>
      <c r="V71" s="205"/>
      <c r="W71" s="205"/>
      <c r="X71" s="205"/>
      <c r="Y71" s="205"/>
      <c r="Z71" s="205"/>
      <c r="AA71" s="205"/>
      <c r="AB71" s="205"/>
      <c r="AC71" s="205"/>
      <c r="AD71" s="205"/>
      <c r="AE71" s="205"/>
      <c r="AF71" s="205"/>
      <c r="AG71" s="205"/>
      <c r="AH71" s="205"/>
      <c r="AI71" s="205"/>
      <c r="AJ71" s="205"/>
      <c r="AK71" s="205"/>
      <c r="AL71" s="205"/>
      <c r="AM71" s="205"/>
      <c r="AN71" s="205"/>
      <c r="AO71" s="205"/>
      <c r="AP71" s="205"/>
      <c r="AQ71" s="205"/>
      <c r="AR71" s="205"/>
      <c r="AS71" s="205"/>
    </row>
    <row r="72" spans="1:45" ht="18" customHeight="1">
      <c r="A72" s="355"/>
      <c r="B72" s="332" t="s">
        <v>245</v>
      </c>
      <c r="C72" s="335"/>
      <c r="D72" s="335"/>
      <c r="E72" s="335"/>
      <c r="F72" s="335"/>
      <c r="G72" s="514" t="s">
        <v>198</v>
      </c>
      <c r="H72" s="230"/>
      <c r="I72" s="678">
        <v>290</v>
      </c>
      <c r="J72" s="685">
        <v>170</v>
      </c>
      <c r="K72" s="685">
        <v>147</v>
      </c>
      <c r="L72" s="685">
        <v>258</v>
      </c>
      <c r="M72" s="686">
        <v>289.7</v>
      </c>
      <c r="N72" s="205"/>
      <c r="O72" s="205"/>
      <c r="P72" s="205"/>
      <c r="Q72" s="205"/>
      <c r="R72" s="205"/>
      <c r="S72" s="205"/>
      <c r="T72" s="205"/>
      <c r="U72" s="205"/>
      <c r="V72" s="205"/>
      <c r="W72" s="205"/>
      <c r="X72" s="205"/>
      <c r="Y72" s="205"/>
      <c r="Z72" s="205"/>
      <c r="AA72" s="205"/>
      <c r="AB72" s="205"/>
      <c r="AC72" s="205"/>
      <c r="AD72" s="205"/>
      <c r="AE72" s="205"/>
      <c r="AF72" s="205"/>
      <c r="AG72" s="205"/>
      <c r="AH72" s="205"/>
      <c r="AI72" s="205"/>
      <c r="AJ72" s="205"/>
      <c r="AK72" s="205"/>
      <c r="AL72" s="205"/>
      <c r="AM72" s="205"/>
      <c r="AN72" s="205"/>
      <c r="AO72" s="205"/>
      <c r="AP72" s="205"/>
      <c r="AQ72" s="205"/>
      <c r="AR72" s="205"/>
      <c r="AS72" s="205"/>
    </row>
    <row r="73" spans="1:45" ht="18" customHeight="1">
      <c r="A73" s="343"/>
      <c r="B73" s="332" t="s">
        <v>246</v>
      </c>
      <c r="C73" s="335"/>
      <c r="D73" s="335"/>
      <c r="E73" s="335"/>
      <c r="F73" s="335"/>
      <c r="G73" s="514" t="s">
        <v>198</v>
      </c>
      <c r="H73" s="230"/>
      <c r="I73" s="678">
        <v>836</v>
      </c>
      <c r="J73" s="685">
        <v>370</v>
      </c>
      <c r="K73" s="685">
        <v>1512</v>
      </c>
      <c r="L73" s="685">
        <v>2233</v>
      </c>
      <c r="M73" s="686">
        <v>2218.36</v>
      </c>
      <c r="N73" s="205"/>
      <c r="O73" s="205"/>
      <c r="P73" s="205"/>
      <c r="Q73" s="205"/>
      <c r="R73" s="205"/>
      <c r="S73" s="205"/>
      <c r="T73" s="205"/>
      <c r="U73" s="205"/>
      <c r="V73" s="205"/>
      <c r="W73" s="205"/>
      <c r="X73" s="205"/>
      <c r="Y73" s="205"/>
      <c r="Z73" s="205"/>
      <c r="AA73" s="205"/>
      <c r="AB73" s="205"/>
      <c r="AC73" s="205"/>
      <c r="AD73" s="205"/>
      <c r="AE73" s="205"/>
      <c r="AF73" s="205"/>
      <c r="AG73" s="205"/>
      <c r="AH73" s="205"/>
      <c r="AI73" s="205"/>
      <c r="AJ73" s="205"/>
      <c r="AK73" s="205"/>
      <c r="AL73" s="205"/>
      <c r="AM73" s="205"/>
      <c r="AN73" s="205"/>
      <c r="AO73" s="205"/>
      <c r="AP73" s="205"/>
      <c r="AQ73" s="205"/>
      <c r="AR73" s="205"/>
      <c r="AS73" s="205"/>
    </row>
    <row r="74" spans="1:45" ht="18" customHeight="1">
      <c r="A74" s="330"/>
      <c r="B74" s="332" t="s">
        <v>224</v>
      </c>
      <c r="C74" s="335"/>
      <c r="D74" s="335"/>
      <c r="E74" s="335"/>
      <c r="F74" s="335"/>
      <c r="G74" s="514" t="s">
        <v>198</v>
      </c>
      <c r="H74" s="230"/>
      <c r="I74" s="678">
        <v>1363</v>
      </c>
      <c r="J74" s="685">
        <v>4216</v>
      </c>
      <c r="K74" s="685">
        <v>4999</v>
      </c>
      <c r="L74" s="685">
        <v>12183</v>
      </c>
      <c r="M74" s="686">
        <v>12755.1</v>
      </c>
      <c r="N74" s="205"/>
      <c r="O74" s="205"/>
      <c r="P74" s="205"/>
      <c r="Q74" s="205"/>
      <c r="R74" s="205"/>
      <c r="S74" s="205"/>
      <c r="T74" s="205"/>
      <c r="U74" s="205"/>
      <c r="V74" s="205"/>
      <c r="W74" s="205"/>
      <c r="X74" s="205"/>
      <c r="Y74" s="205"/>
      <c r="Z74" s="205"/>
      <c r="AA74" s="205"/>
      <c r="AB74" s="205"/>
      <c r="AC74" s="205"/>
      <c r="AD74" s="205"/>
      <c r="AE74" s="205"/>
      <c r="AF74" s="205"/>
      <c r="AG74" s="205"/>
      <c r="AH74" s="205"/>
      <c r="AI74" s="205"/>
      <c r="AJ74" s="205"/>
      <c r="AK74" s="205"/>
      <c r="AL74" s="205"/>
      <c r="AM74" s="205"/>
      <c r="AN74" s="205"/>
      <c r="AO74" s="205"/>
      <c r="AP74" s="205"/>
      <c r="AQ74" s="205"/>
      <c r="AR74" s="205"/>
      <c r="AS74" s="205"/>
    </row>
    <row r="75" spans="1:45" ht="18" customHeight="1">
      <c r="A75" s="330"/>
      <c r="B75" s="332" t="s">
        <v>227</v>
      </c>
      <c r="C75" s="335"/>
      <c r="D75" s="335"/>
      <c r="E75" s="335"/>
      <c r="F75" s="335"/>
      <c r="G75" s="514" t="s">
        <v>198</v>
      </c>
      <c r="H75" s="230"/>
      <c r="I75" s="678">
        <v>160</v>
      </c>
      <c r="J75" s="685">
        <v>253</v>
      </c>
      <c r="K75" s="685">
        <v>0</v>
      </c>
      <c r="L75" s="685">
        <v>58</v>
      </c>
      <c r="M75" s="686">
        <v>0</v>
      </c>
      <c r="N75" s="205"/>
      <c r="O75" s="205"/>
      <c r="P75" s="205"/>
      <c r="Q75" s="205"/>
      <c r="R75" s="205"/>
      <c r="S75" s="205"/>
      <c r="T75" s="205"/>
      <c r="U75" s="205"/>
      <c r="V75" s="205"/>
      <c r="W75" s="205"/>
      <c r="X75" s="205"/>
      <c r="Y75" s="205"/>
      <c r="Z75" s="205"/>
      <c r="AA75" s="205"/>
      <c r="AB75" s="205"/>
      <c r="AC75" s="205"/>
      <c r="AD75" s="205"/>
      <c r="AE75" s="205"/>
      <c r="AF75" s="205"/>
      <c r="AG75" s="205"/>
      <c r="AH75" s="205"/>
      <c r="AI75" s="205"/>
      <c r="AJ75" s="205"/>
      <c r="AK75" s="205"/>
      <c r="AL75" s="205"/>
      <c r="AM75" s="205"/>
      <c r="AN75" s="205"/>
      <c r="AO75" s="205"/>
      <c r="AP75" s="205"/>
      <c r="AQ75" s="205"/>
      <c r="AR75" s="205"/>
      <c r="AS75" s="205"/>
    </row>
    <row r="76" spans="1:45" ht="18" customHeight="1">
      <c r="A76" s="330"/>
      <c r="B76" s="332" t="s">
        <v>225</v>
      </c>
      <c r="C76" s="335"/>
      <c r="D76" s="335"/>
      <c r="E76" s="335"/>
      <c r="F76" s="335"/>
      <c r="G76" s="514" t="s">
        <v>198</v>
      </c>
      <c r="H76" s="230"/>
      <c r="I76" s="678">
        <v>1396</v>
      </c>
      <c r="J76" s="685">
        <v>4390</v>
      </c>
      <c r="K76" s="685">
        <v>6061</v>
      </c>
      <c r="L76" s="685">
        <v>8068</v>
      </c>
      <c r="M76" s="686">
        <v>9636.94</v>
      </c>
      <c r="N76" s="205"/>
      <c r="O76" s="564"/>
      <c r="P76" s="205"/>
      <c r="Q76" s="205"/>
      <c r="R76" s="205"/>
      <c r="S76" s="205"/>
      <c r="T76" s="205"/>
      <c r="U76" s="205"/>
      <c r="V76" s="205"/>
      <c r="W76" s="205"/>
      <c r="X76" s="205"/>
      <c r="Y76" s="205"/>
      <c r="Z76" s="205"/>
      <c r="AA76" s="205"/>
      <c r="AB76" s="205"/>
      <c r="AC76" s="205"/>
      <c r="AD76" s="205"/>
      <c r="AE76" s="205"/>
      <c r="AF76" s="205"/>
      <c r="AG76" s="205"/>
      <c r="AH76" s="205"/>
      <c r="AI76" s="205"/>
      <c r="AJ76" s="205"/>
      <c r="AK76" s="205"/>
      <c r="AL76" s="205"/>
      <c r="AM76" s="205"/>
      <c r="AN76" s="205"/>
      <c r="AO76" s="205"/>
      <c r="AP76" s="205"/>
      <c r="AQ76" s="205"/>
      <c r="AR76" s="205"/>
      <c r="AS76" s="205"/>
    </row>
    <row r="77" spans="1:45" ht="18" customHeight="1">
      <c r="A77" s="330"/>
      <c r="B77" s="348" t="s">
        <v>222</v>
      </c>
      <c r="C77" s="335"/>
      <c r="D77" s="335"/>
      <c r="E77" s="335"/>
      <c r="F77" s="335"/>
      <c r="G77" s="514" t="s">
        <v>198</v>
      </c>
      <c r="H77" s="230"/>
      <c r="I77" s="678">
        <v>0</v>
      </c>
      <c r="J77" s="685">
        <v>0</v>
      </c>
      <c r="K77" s="685">
        <v>32</v>
      </c>
      <c r="L77" s="685">
        <v>0</v>
      </c>
      <c r="M77" s="686">
        <v>0</v>
      </c>
      <c r="N77" s="205"/>
      <c r="O77" s="205"/>
      <c r="P77" s="205"/>
      <c r="Q77" s="205"/>
      <c r="R77" s="205"/>
      <c r="S77" s="205"/>
      <c r="T77" s="205"/>
      <c r="U77" s="205"/>
      <c r="V77" s="205"/>
      <c r="W77" s="205"/>
      <c r="X77" s="205"/>
      <c r="Y77" s="205"/>
      <c r="Z77" s="205"/>
      <c r="AA77" s="205"/>
      <c r="AB77" s="205"/>
      <c r="AC77" s="205"/>
      <c r="AD77" s="205"/>
      <c r="AE77" s="205"/>
      <c r="AF77" s="205"/>
      <c r="AG77" s="205"/>
      <c r="AH77" s="205"/>
      <c r="AI77" s="205"/>
      <c r="AJ77" s="205"/>
      <c r="AK77" s="205"/>
      <c r="AL77" s="205"/>
      <c r="AM77" s="205"/>
      <c r="AN77" s="205"/>
      <c r="AO77" s="205"/>
      <c r="AP77" s="205"/>
      <c r="AQ77" s="205"/>
      <c r="AR77" s="205"/>
      <c r="AS77" s="205"/>
    </row>
    <row r="78" spans="1:45" ht="18" customHeight="1">
      <c r="A78" s="330"/>
      <c r="B78" s="332" t="s">
        <v>226</v>
      </c>
      <c r="C78" s="365"/>
      <c r="D78" s="365"/>
      <c r="E78" s="335"/>
      <c r="F78" s="335"/>
      <c r="G78" s="514" t="s">
        <v>198</v>
      </c>
      <c r="H78" s="230"/>
      <c r="I78" s="678">
        <v>101</v>
      </c>
      <c r="J78" s="685">
        <v>0</v>
      </c>
      <c r="K78" s="685">
        <v>27</v>
      </c>
      <c r="L78" s="685">
        <v>329</v>
      </c>
      <c r="M78" s="686">
        <v>554.54999999999995</v>
      </c>
      <c r="N78" s="205"/>
      <c r="O78" s="205"/>
      <c r="P78" s="205"/>
      <c r="Q78" s="205"/>
      <c r="R78" s="205"/>
      <c r="S78" s="205"/>
      <c r="T78" s="205"/>
      <c r="U78" s="205"/>
      <c r="V78" s="205"/>
      <c r="W78" s="205"/>
      <c r="X78" s="205"/>
      <c r="Y78" s="205"/>
      <c r="Z78" s="205"/>
      <c r="AA78" s="205"/>
      <c r="AB78" s="205"/>
      <c r="AC78" s="205"/>
      <c r="AD78" s="205"/>
      <c r="AE78" s="205"/>
      <c r="AF78" s="205"/>
      <c r="AG78" s="205"/>
      <c r="AH78" s="205"/>
      <c r="AI78" s="205"/>
      <c r="AJ78" s="205"/>
      <c r="AK78" s="205"/>
      <c r="AL78" s="205"/>
      <c r="AM78" s="205"/>
      <c r="AN78" s="205"/>
      <c r="AO78" s="205"/>
      <c r="AP78" s="205"/>
      <c r="AQ78" s="205"/>
      <c r="AR78" s="205"/>
      <c r="AS78" s="205"/>
    </row>
    <row r="79" spans="1:45" ht="18" customHeight="1">
      <c r="A79" s="330"/>
      <c r="B79" s="364" t="s">
        <v>242</v>
      </c>
      <c r="C79" s="365"/>
      <c r="D79" s="365"/>
      <c r="E79" s="400"/>
      <c r="F79" s="400"/>
      <c r="G79" s="670" t="s">
        <v>198</v>
      </c>
      <c r="H79" s="682"/>
      <c r="I79" s="696">
        <f>SUM(I71:I78)</f>
        <v>12639</v>
      </c>
      <c r="J79" s="683">
        <f>SUM(J71:J78)</f>
        <v>22697</v>
      </c>
      <c r="K79" s="683">
        <f>SUM(K71:K78)</f>
        <v>26813</v>
      </c>
      <c r="L79" s="683">
        <f>SUM(L71:L78)</f>
        <v>48986</v>
      </c>
      <c r="M79" s="568">
        <f>SUM(M71:M78)</f>
        <v>48868.760000000009</v>
      </c>
      <c r="N79" s="205"/>
      <c r="O79" s="205"/>
      <c r="P79" s="205"/>
      <c r="Q79" s="205"/>
      <c r="R79" s="205"/>
      <c r="S79" s="205"/>
      <c r="T79" s="205"/>
      <c r="U79" s="205"/>
      <c r="V79" s="205"/>
      <c r="W79" s="205"/>
      <c r="X79" s="205"/>
      <c r="Y79" s="205"/>
      <c r="Z79" s="205"/>
      <c r="AA79" s="205"/>
      <c r="AB79" s="205"/>
      <c r="AC79" s="205"/>
      <c r="AD79" s="205"/>
      <c r="AE79" s="205"/>
      <c r="AF79" s="205"/>
      <c r="AG79" s="205"/>
      <c r="AH79" s="205"/>
      <c r="AI79" s="205"/>
      <c r="AJ79" s="205"/>
      <c r="AK79" s="205"/>
      <c r="AL79" s="205"/>
      <c r="AM79" s="205"/>
      <c r="AN79" s="205"/>
      <c r="AO79" s="205"/>
      <c r="AP79" s="205"/>
      <c r="AQ79" s="205"/>
      <c r="AR79" s="205"/>
      <c r="AS79" s="205"/>
    </row>
    <row r="80" spans="1:45" ht="18" customHeight="1">
      <c r="A80" s="330"/>
      <c r="B80" s="332"/>
      <c r="C80" s="365"/>
      <c r="D80" s="365"/>
      <c r="E80" s="335"/>
      <c r="F80" s="335"/>
      <c r="G80" s="514"/>
      <c r="H80" s="230"/>
      <c r="I80" s="968"/>
      <c r="J80" s="685"/>
      <c r="K80" s="685"/>
      <c r="L80" s="685"/>
      <c r="M80" s="686"/>
      <c r="N80" s="205"/>
      <c r="O80" s="205"/>
      <c r="P80" s="205"/>
      <c r="Q80" s="205"/>
      <c r="R80" s="205"/>
      <c r="S80" s="205"/>
      <c r="T80" s="205"/>
      <c r="U80" s="205"/>
      <c r="V80" s="205"/>
      <c r="W80" s="205"/>
      <c r="X80" s="205"/>
      <c r="Y80" s="205"/>
      <c r="Z80" s="205"/>
    </row>
    <row r="81" spans="1:45" s="101" customFormat="1" ht="18" customHeight="1">
      <c r="A81" s="330"/>
      <c r="B81" s="339" t="s">
        <v>247</v>
      </c>
      <c r="C81" s="350"/>
      <c r="D81" s="350"/>
      <c r="E81" s="350"/>
      <c r="F81" s="350"/>
      <c r="G81" s="657" t="s">
        <v>198</v>
      </c>
      <c r="H81" s="230"/>
      <c r="I81" s="696">
        <f>I79+I68</f>
        <v>13133</v>
      </c>
      <c r="J81" s="683">
        <f>J79+J68</f>
        <v>23065</v>
      </c>
      <c r="K81" s="683">
        <f>K79+K68</f>
        <v>27296</v>
      </c>
      <c r="L81" s="683">
        <f>L79+L68</f>
        <v>49536</v>
      </c>
      <c r="M81" s="568">
        <f>M79+M68</f>
        <v>49361.760000000009</v>
      </c>
      <c r="N81" s="205"/>
      <c r="O81" s="205"/>
      <c r="P81" s="205"/>
      <c r="Q81" s="205"/>
      <c r="R81" s="205"/>
      <c r="S81" s="205"/>
      <c r="T81" s="205"/>
      <c r="U81" s="319"/>
      <c r="V81" s="319"/>
      <c r="W81" s="319"/>
      <c r="X81" s="319"/>
      <c r="Y81" s="319"/>
      <c r="Z81" s="319"/>
    </row>
    <row r="82" spans="1:45" s="101" customFormat="1" ht="18" customHeight="1">
      <c r="A82" s="330"/>
      <c r="B82" s="335"/>
      <c r="C82" s="335"/>
      <c r="D82" s="335"/>
      <c r="E82" s="335"/>
      <c r="F82" s="335"/>
      <c r="G82" s="514"/>
      <c r="H82" s="230"/>
      <c r="I82" s="672"/>
      <c r="J82" s="514"/>
      <c r="K82" s="514"/>
      <c r="L82" s="514"/>
      <c r="M82" s="514"/>
      <c r="N82" s="205"/>
      <c r="O82" s="205"/>
      <c r="P82" s="205"/>
      <c r="Q82" s="205"/>
      <c r="R82" s="205"/>
      <c r="S82" s="205"/>
      <c r="T82" s="205"/>
      <c r="U82" s="319"/>
      <c r="V82" s="319"/>
      <c r="W82" s="319"/>
      <c r="X82" s="319"/>
      <c r="Y82" s="319"/>
      <c r="Z82" s="319"/>
    </row>
    <row r="83" spans="1:45" s="101" customFormat="1" ht="18" customHeight="1">
      <c r="A83" s="330"/>
      <c r="B83" s="312" t="s">
        <v>248</v>
      </c>
      <c r="C83" s="312"/>
      <c r="D83" s="312"/>
      <c r="E83" s="312"/>
      <c r="F83" s="312"/>
      <c r="G83" s="506"/>
      <c r="H83" s="506"/>
      <c r="I83" s="964"/>
      <c r="J83" s="506"/>
      <c r="K83" s="506"/>
      <c r="L83" s="506"/>
      <c r="M83" s="506"/>
      <c r="N83" s="205"/>
      <c r="O83" s="205"/>
      <c r="P83" s="205"/>
      <c r="Q83" s="205"/>
      <c r="R83" s="205"/>
      <c r="S83" s="205"/>
      <c r="T83" s="205"/>
      <c r="U83" s="319"/>
      <c r="V83" s="319"/>
      <c r="W83" s="319"/>
      <c r="X83" s="319"/>
      <c r="Y83" s="319"/>
      <c r="Z83" s="319"/>
    </row>
    <row r="84" spans="1:45" ht="18" customHeight="1">
      <c r="A84" s="330"/>
      <c r="B84" s="50"/>
      <c r="C84" s="50"/>
      <c r="D84" s="50"/>
      <c r="E84" s="50"/>
      <c r="F84" s="50"/>
      <c r="G84" s="524"/>
      <c r="H84" s="524"/>
      <c r="I84" s="965"/>
      <c r="J84" s="524"/>
      <c r="K84" s="524"/>
      <c r="L84" s="524"/>
      <c r="M84" s="524"/>
      <c r="N84" s="205"/>
      <c r="O84" s="205"/>
      <c r="P84" s="205"/>
      <c r="Q84" s="205"/>
      <c r="R84" s="205"/>
      <c r="S84" s="205"/>
      <c r="T84" s="205"/>
      <c r="U84" s="205"/>
      <c r="V84" s="205"/>
      <c r="W84" s="205"/>
      <c r="X84" s="205"/>
      <c r="Y84" s="205"/>
      <c r="Z84" s="205"/>
    </row>
    <row r="85" spans="1:45" ht="18" customHeight="1">
      <c r="A85" s="330"/>
      <c r="B85" s="642" t="s">
        <v>215</v>
      </c>
      <c r="C85" s="699"/>
      <c r="D85" s="699"/>
      <c r="E85" s="699"/>
      <c r="F85" s="699"/>
      <c r="G85" s="643"/>
      <c r="H85" s="643"/>
      <c r="I85" s="697"/>
      <c r="J85" s="643"/>
      <c r="K85" s="643"/>
      <c r="L85" s="643"/>
      <c r="M85" s="643"/>
      <c r="N85" s="205"/>
      <c r="O85" s="205"/>
      <c r="P85" s="205"/>
      <c r="Q85" s="205"/>
      <c r="R85" s="205"/>
      <c r="S85" s="205"/>
      <c r="T85" s="205"/>
      <c r="U85" s="205"/>
      <c r="V85" s="205"/>
      <c r="W85" s="205"/>
      <c r="X85" s="205"/>
      <c r="Y85" s="205"/>
      <c r="Z85" s="205"/>
      <c r="AA85" s="205"/>
      <c r="AB85" s="205"/>
      <c r="AC85" s="205"/>
      <c r="AD85" s="205"/>
      <c r="AE85" s="205"/>
      <c r="AF85" s="205"/>
      <c r="AG85" s="205"/>
      <c r="AH85" s="205"/>
      <c r="AI85" s="205"/>
      <c r="AJ85" s="205"/>
      <c r="AK85" s="205"/>
      <c r="AL85" s="205"/>
      <c r="AM85" s="205"/>
      <c r="AN85" s="205"/>
      <c r="AO85" s="205"/>
      <c r="AP85" s="205"/>
      <c r="AQ85" s="205"/>
      <c r="AR85" s="205"/>
      <c r="AS85" s="205"/>
    </row>
    <row r="86" spans="1:45" ht="18" customHeight="1">
      <c r="A86" s="330"/>
      <c r="B86" s="352" t="s">
        <v>231</v>
      </c>
      <c r="C86" s="360"/>
      <c r="D86" s="360"/>
      <c r="E86" s="367"/>
      <c r="F86" s="367"/>
      <c r="G86" s="687" t="s">
        <v>198</v>
      </c>
      <c r="H86" s="675"/>
      <c r="I86" s="966">
        <v>0</v>
      </c>
      <c r="J86" s="696">
        <v>0</v>
      </c>
      <c r="K86" s="696">
        <v>0</v>
      </c>
      <c r="L86" s="696">
        <v>0</v>
      </c>
      <c r="M86" s="696">
        <v>0</v>
      </c>
      <c r="N86" s="205"/>
      <c r="O86" s="205"/>
      <c r="P86" s="205"/>
      <c r="Q86" s="205"/>
      <c r="R86" s="205"/>
      <c r="S86" s="205"/>
      <c r="T86" s="205"/>
      <c r="U86" s="205"/>
      <c r="V86" s="205"/>
      <c r="W86" s="205"/>
      <c r="X86" s="205"/>
      <c r="Y86" s="205"/>
      <c r="Z86" s="205"/>
      <c r="AA86" s="205"/>
      <c r="AB86" s="205"/>
      <c r="AC86" s="205"/>
      <c r="AD86" s="205"/>
      <c r="AE86" s="205"/>
      <c r="AF86" s="205"/>
      <c r="AG86" s="205"/>
      <c r="AH86" s="205"/>
      <c r="AI86" s="205"/>
      <c r="AJ86" s="205"/>
      <c r="AK86" s="205"/>
      <c r="AL86" s="205"/>
      <c r="AM86" s="205"/>
      <c r="AN86" s="205"/>
      <c r="AO86" s="205"/>
      <c r="AP86" s="205"/>
      <c r="AQ86" s="205"/>
      <c r="AR86" s="205"/>
      <c r="AS86" s="205"/>
    </row>
    <row r="87" spans="1:45" ht="18" customHeight="1">
      <c r="A87" s="330"/>
      <c r="B87" s="405" t="s">
        <v>249</v>
      </c>
      <c r="C87" s="360"/>
      <c r="D87" s="360"/>
      <c r="E87" s="360"/>
      <c r="F87" s="360"/>
      <c r="G87" s="399" t="s">
        <v>198</v>
      </c>
      <c r="H87" s="675"/>
      <c r="I87" s="968">
        <v>0</v>
      </c>
      <c r="J87" s="677">
        <v>0</v>
      </c>
      <c r="K87" s="677">
        <v>0</v>
      </c>
      <c r="L87" s="677">
        <v>0</v>
      </c>
      <c r="M87" s="677">
        <v>0</v>
      </c>
      <c r="N87" s="205"/>
      <c r="O87" s="205"/>
      <c r="P87" s="205"/>
      <c r="Q87" s="205"/>
      <c r="R87" s="205"/>
      <c r="S87" s="205"/>
      <c r="T87" s="205"/>
      <c r="U87" s="205"/>
      <c r="V87" s="205"/>
      <c r="W87" s="205"/>
      <c r="X87" s="205"/>
      <c r="Y87" s="205"/>
      <c r="Z87" s="205"/>
      <c r="AA87" s="205"/>
      <c r="AB87" s="205"/>
      <c r="AC87" s="205"/>
      <c r="AD87" s="205"/>
      <c r="AE87" s="205"/>
      <c r="AF87" s="205"/>
      <c r="AG87" s="205"/>
      <c r="AH87" s="205"/>
      <c r="AI87" s="205"/>
      <c r="AJ87" s="205"/>
      <c r="AK87" s="205"/>
      <c r="AL87" s="205"/>
      <c r="AM87" s="205"/>
      <c r="AN87" s="205"/>
      <c r="AO87" s="205"/>
      <c r="AP87" s="205"/>
      <c r="AQ87" s="205"/>
      <c r="AR87" s="205"/>
      <c r="AS87" s="205"/>
    </row>
    <row r="88" spans="1:45" s="44" customFormat="1" ht="18" customHeight="1">
      <c r="A88" s="330"/>
      <c r="B88" s="405" t="s">
        <v>250</v>
      </c>
      <c r="C88" s="360"/>
      <c r="D88" s="360"/>
      <c r="E88" s="360"/>
      <c r="F88" s="360"/>
      <c r="G88" s="399" t="s">
        <v>198</v>
      </c>
      <c r="H88" s="675"/>
      <c r="I88" s="968">
        <v>0</v>
      </c>
      <c r="J88" s="677">
        <v>0</v>
      </c>
      <c r="K88" s="677">
        <v>0</v>
      </c>
      <c r="L88" s="677">
        <v>0</v>
      </c>
      <c r="M88" s="677">
        <v>0</v>
      </c>
      <c r="N88" s="205"/>
      <c r="O88" s="20"/>
      <c r="P88" s="205"/>
      <c r="Q88" s="205"/>
      <c r="R88" s="205"/>
      <c r="S88" s="205"/>
      <c r="T88" s="205"/>
      <c r="U88" s="320"/>
      <c r="V88" s="320"/>
      <c r="W88" s="320"/>
      <c r="X88" s="320"/>
      <c r="Y88" s="320"/>
      <c r="Z88" s="320"/>
      <c r="AA88" s="320"/>
      <c r="AB88" s="320"/>
      <c r="AC88" s="320"/>
      <c r="AD88" s="320"/>
      <c r="AE88" s="320"/>
      <c r="AF88" s="320"/>
      <c r="AG88" s="320"/>
      <c r="AH88" s="320"/>
      <c r="AI88" s="320"/>
      <c r="AJ88" s="320"/>
      <c r="AK88" s="320"/>
      <c r="AL88" s="320"/>
      <c r="AM88" s="320"/>
      <c r="AN88" s="320"/>
      <c r="AO88" s="320"/>
      <c r="AP88" s="320"/>
      <c r="AQ88" s="320"/>
      <c r="AR88" s="320"/>
      <c r="AS88" s="320"/>
    </row>
    <row r="89" spans="1:45" s="44" customFormat="1" ht="18" customHeight="1">
      <c r="A89" s="330"/>
      <c r="B89" s="405" t="s">
        <v>251</v>
      </c>
      <c r="C89" s="354"/>
      <c r="D89" s="354"/>
      <c r="E89" s="360"/>
      <c r="F89" s="360"/>
      <c r="G89" s="399" t="s">
        <v>198</v>
      </c>
      <c r="H89" s="675"/>
      <c r="I89" s="968">
        <v>0</v>
      </c>
      <c r="J89" s="677">
        <v>0</v>
      </c>
      <c r="K89" s="677">
        <v>0</v>
      </c>
      <c r="L89" s="677">
        <v>0</v>
      </c>
      <c r="M89" s="677">
        <v>0</v>
      </c>
      <c r="N89" s="205"/>
      <c r="O89" s="337"/>
      <c r="P89" s="205"/>
      <c r="Q89" s="205"/>
      <c r="R89" s="205"/>
      <c r="S89" s="205"/>
      <c r="T89" s="205"/>
      <c r="U89" s="320"/>
      <c r="V89" s="320"/>
      <c r="W89" s="320"/>
      <c r="X89" s="320"/>
      <c r="Y89" s="320"/>
      <c r="Z89" s="320"/>
      <c r="AA89" s="320"/>
      <c r="AB89" s="320"/>
      <c r="AC89" s="320"/>
      <c r="AD89" s="320"/>
      <c r="AE89" s="320"/>
      <c r="AF89" s="320"/>
      <c r="AG89" s="320"/>
      <c r="AH89" s="320"/>
      <c r="AI89" s="320"/>
      <c r="AJ89" s="320"/>
      <c r="AK89" s="320"/>
      <c r="AL89" s="320"/>
      <c r="AM89" s="320"/>
      <c r="AN89" s="320"/>
      <c r="AO89" s="320"/>
      <c r="AP89" s="320"/>
      <c r="AQ89" s="320"/>
      <c r="AR89" s="320"/>
      <c r="AS89" s="320"/>
    </row>
    <row r="90" spans="1:45" s="44" customFormat="1" ht="18" customHeight="1">
      <c r="A90" s="330"/>
      <c r="B90" s="405" t="s">
        <v>252</v>
      </c>
      <c r="C90" s="367"/>
      <c r="D90" s="367"/>
      <c r="E90" s="354"/>
      <c r="F90" s="354"/>
      <c r="G90" s="399" t="s">
        <v>198</v>
      </c>
      <c r="H90" s="675"/>
      <c r="I90" s="968">
        <v>0</v>
      </c>
      <c r="J90" s="678">
        <v>0</v>
      </c>
      <c r="K90" s="678">
        <v>0</v>
      </c>
      <c r="L90" s="678">
        <v>0</v>
      </c>
      <c r="M90" s="678">
        <v>0</v>
      </c>
      <c r="N90" s="205"/>
      <c r="O90" s="205"/>
      <c r="P90" s="205"/>
      <c r="Q90" s="205"/>
      <c r="R90" s="205"/>
      <c r="S90" s="205"/>
      <c r="T90" s="205"/>
      <c r="U90" s="320"/>
      <c r="V90" s="320"/>
      <c r="W90" s="320"/>
      <c r="X90" s="320"/>
      <c r="Y90" s="320"/>
      <c r="Z90" s="320"/>
      <c r="AA90" s="320"/>
      <c r="AB90" s="320"/>
      <c r="AC90" s="320"/>
      <c r="AD90" s="320"/>
      <c r="AE90" s="320"/>
      <c r="AF90" s="320"/>
      <c r="AG90" s="320"/>
      <c r="AH90" s="320"/>
      <c r="AI90" s="320"/>
      <c r="AJ90" s="320"/>
      <c r="AK90" s="320"/>
      <c r="AL90" s="320"/>
      <c r="AM90" s="320"/>
      <c r="AN90" s="320"/>
      <c r="AO90" s="320"/>
      <c r="AP90" s="320"/>
      <c r="AQ90" s="320"/>
      <c r="AR90" s="320"/>
      <c r="AS90" s="320"/>
    </row>
    <row r="91" spans="1:45" s="44" customFormat="1" ht="18" customHeight="1">
      <c r="A91" s="330"/>
      <c r="B91" s="352" t="s">
        <v>236</v>
      </c>
      <c r="C91" s="360"/>
      <c r="D91" s="360"/>
      <c r="E91" s="367"/>
      <c r="F91" s="367"/>
      <c r="G91" s="687" t="s">
        <v>198</v>
      </c>
      <c r="H91" s="688"/>
      <c r="I91" s="966">
        <v>494</v>
      </c>
      <c r="J91" s="696">
        <v>368</v>
      </c>
      <c r="K91" s="696">
        <v>483</v>
      </c>
      <c r="L91" s="696">
        <v>550</v>
      </c>
      <c r="M91" s="696">
        <v>493</v>
      </c>
      <c r="N91" s="205"/>
      <c r="O91" s="205"/>
      <c r="P91" s="205"/>
      <c r="Q91" s="205"/>
      <c r="R91" s="205"/>
      <c r="S91" s="205"/>
      <c r="T91" s="205"/>
      <c r="U91" s="320"/>
      <c r="V91" s="320"/>
      <c r="W91" s="320"/>
      <c r="X91" s="320"/>
      <c r="Y91" s="320"/>
      <c r="Z91" s="320"/>
      <c r="AA91" s="320"/>
      <c r="AB91" s="320"/>
      <c r="AC91" s="320"/>
      <c r="AD91" s="320"/>
      <c r="AE91" s="320"/>
      <c r="AF91" s="320"/>
      <c r="AG91" s="320"/>
      <c r="AH91" s="320"/>
      <c r="AI91" s="320"/>
      <c r="AJ91" s="320"/>
      <c r="AK91" s="320"/>
      <c r="AL91" s="320"/>
      <c r="AM91" s="320"/>
      <c r="AN91" s="320"/>
      <c r="AO91" s="320"/>
      <c r="AP91" s="320"/>
      <c r="AQ91" s="320"/>
      <c r="AR91" s="320"/>
      <c r="AS91" s="320"/>
    </row>
    <row r="92" spans="1:45" s="44" customFormat="1" ht="18" customHeight="1">
      <c r="A92" s="330"/>
      <c r="B92" s="405" t="s">
        <v>249</v>
      </c>
      <c r="C92" s="360"/>
      <c r="D92" s="360"/>
      <c r="E92" s="360"/>
      <c r="F92" s="360"/>
      <c r="G92" s="399" t="s">
        <v>198</v>
      </c>
      <c r="H92" s="675"/>
      <c r="I92" s="968">
        <v>0</v>
      </c>
      <c r="J92" s="677">
        <v>0</v>
      </c>
      <c r="K92" s="677">
        <v>0</v>
      </c>
      <c r="L92" s="677">
        <v>0</v>
      </c>
      <c r="M92" s="677">
        <v>0</v>
      </c>
      <c r="N92" s="205"/>
      <c r="O92" s="205"/>
      <c r="P92" s="205"/>
      <c r="Q92" s="205"/>
      <c r="R92" s="205"/>
      <c r="S92" s="205"/>
      <c r="T92" s="205"/>
      <c r="U92" s="320"/>
      <c r="V92" s="320"/>
      <c r="W92" s="320"/>
      <c r="X92" s="320"/>
      <c r="Y92" s="320"/>
      <c r="Z92" s="320"/>
      <c r="AA92" s="320"/>
      <c r="AB92" s="320"/>
      <c r="AC92" s="320"/>
      <c r="AD92" s="320"/>
      <c r="AE92" s="320"/>
      <c r="AF92" s="320"/>
      <c r="AG92" s="320"/>
      <c r="AH92" s="320"/>
      <c r="AI92" s="320"/>
      <c r="AJ92" s="320"/>
      <c r="AK92" s="320"/>
      <c r="AL92" s="320"/>
      <c r="AM92" s="320"/>
      <c r="AN92" s="320"/>
      <c r="AO92" s="320"/>
      <c r="AP92" s="320"/>
      <c r="AQ92" s="320"/>
      <c r="AR92" s="320"/>
      <c r="AS92" s="320"/>
    </row>
    <row r="93" spans="1:45" ht="18" customHeight="1">
      <c r="A93" s="355"/>
      <c r="B93" s="405" t="s">
        <v>250</v>
      </c>
      <c r="C93" s="360"/>
      <c r="D93" s="360"/>
      <c r="E93" s="360"/>
      <c r="F93" s="360"/>
      <c r="G93" s="399" t="s">
        <v>198</v>
      </c>
      <c r="H93" s="675"/>
      <c r="I93" s="968">
        <v>0</v>
      </c>
      <c r="J93" s="677">
        <v>0</v>
      </c>
      <c r="K93" s="677">
        <v>0</v>
      </c>
      <c r="L93" s="677">
        <v>0</v>
      </c>
      <c r="M93" s="677">
        <v>0</v>
      </c>
      <c r="N93" s="205"/>
      <c r="O93" s="319"/>
      <c r="P93" s="205"/>
      <c r="Q93" s="205"/>
      <c r="R93" s="205"/>
      <c r="S93" s="205"/>
      <c r="T93" s="205"/>
      <c r="U93" s="205"/>
      <c r="V93" s="205"/>
      <c r="W93" s="205"/>
      <c r="X93" s="205"/>
      <c r="Y93" s="205"/>
      <c r="Z93" s="205"/>
      <c r="AA93" s="205"/>
      <c r="AB93" s="205"/>
      <c r="AC93" s="205"/>
      <c r="AD93" s="205"/>
      <c r="AE93" s="205"/>
      <c r="AF93" s="205"/>
      <c r="AG93" s="205"/>
      <c r="AH93" s="205"/>
      <c r="AI93" s="205"/>
      <c r="AJ93" s="205"/>
      <c r="AK93" s="205"/>
      <c r="AL93" s="205"/>
      <c r="AM93" s="205"/>
      <c r="AN93" s="205"/>
      <c r="AO93" s="205"/>
      <c r="AP93" s="205"/>
      <c r="AQ93" s="205"/>
      <c r="AR93" s="205"/>
      <c r="AS93" s="205"/>
    </row>
    <row r="94" spans="1:45" ht="18" customHeight="1">
      <c r="A94" s="355"/>
      <c r="B94" s="405" t="s">
        <v>251</v>
      </c>
      <c r="C94" s="354"/>
      <c r="D94" s="354"/>
      <c r="E94" s="360"/>
      <c r="F94" s="360"/>
      <c r="G94" s="399" t="s">
        <v>198</v>
      </c>
      <c r="H94" s="675"/>
      <c r="I94" s="968">
        <v>494</v>
      </c>
      <c r="J94" s="677">
        <v>368</v>
      </c>
      <c r="K94" s="677">
        <v>483</v>
      </c>
      <c r="L94" s="677">
        <v>550</v>
      </c>
      <c r="M94" s="677">
        <v>493</v>
      </c>
      <c r="N94" s="205"/>
      <c r="O94" s="319"/>
      <c r="P94" s="205"/>
      <c r="Q94" s="205"/>
      <c r="R94" s="205"/>
      <c r="S94" s="205"/>
      <c r="T94" s="205"/>
      <c r="U94" s="205"/>
      <c r="V94" s="205"/>
      <c r="W94" s="205"/>
      <c r="X94" s="205"/>
      <c r="Y94" s="205"/>
      <c r="Z94" s="205"/>
      <c r="AA94" s="205"/>
      <c r="AB94" s="205"/>
      <c r="AC94" s="205"/>
      <c r="AD94" s="205"/>
      <c r="AE94" s="205"/>
      <c r="AF94" s="205"/>
      <c r="AG94" s="205"/>
      <c r="AH94" s="205"/>
      <c r="AI94" s="205"/>
      <c r="AJ94" s="205"/>
      <c r="AK94" s="205"/>
      <c r="AL94" s="205"/>
      <c r="AM94" s="205"/>
      <c r="AN94" s="205"/>
      <c r="AO94" s="205"/>
      <c r="AP94" s="205"/>
      <c r="AQ94" s="205"/>
      <c r="AR94" s="205"/>
      <c r="AS94" s="205"/>
    </row>
    <row r="95" spans="1:45" ht="18" customHeight="1">
      <c r="A95" s="355"/>
      <c r="B95" s="405" t="s">
        <v>252</v>
      </c>
      <c r="C95" s="367"/>
      <c r="D95" s="367"/>
      <c r="E95" s="354"/>
      <c r="F95" s="354"/>
      <c r="G95" s="399" t="s">
        <v>198</v>
      </c>
      <c r="H95" s="675"/>
      <c r="I95" s="968">
        <v>0</v>
      </c>
      <c r="J95" s="677">
        <v>0</v>
      </c>
      <c r="K95" s="677">
        <v>0</v>
      </c>
      <c r="L95" s="677">
        <v>0</v>
      </c>
      <c r="M95" s="677">
        <v>0</v>
      </c>
      <c r="N95" s="205"/>
      <c r="O95" s="319"/>
      <c r="P95" s="205"/>
      <c r="Q95" s="205"/>
      <c r="R95" s="205"/>
      <c r="S95" s="205"/>
      <c r="T95" s="205"/>
      <c r="U95" s="205"/>
      <c r="V95" s="205"/>
      <c r="W95" s="205"/>
      <c r="X95" s="205"/>
      <c r="Y95" s="205"/>
      <c r="Z95" s="205"/>
      <c r="AA95" s="205"/>
      <c r="AB95" s="205"/>
      <c r="AC95" s="205"/>
      <c r="AD95" s="205"/>
      <c r="AE95" s="205"/>
      <c r="AF95" s="205"/>
      <c r="AG95" s="205"/>
      <c r="AH95" s="205"/>
      <c r="AI95" s="205"/>
      <c r="AJ95" s="205"/>
      <c r="AK95" s="205"/>
      <c r="AL95" s="205"/>
      <c r="AM95" s="205"/>
      <c r="AN95" s="205"/>
      <c r="AO95" s="205"/>
      <c r="AP95" s="205"/>
      <c r="AQ95" s="205"/>
      <c r="AR95" s="205"/>
      <c r="AS95" s="205"/>
    </row>
    <row r="96" spans="1:45" ht="18" customHeight="1">
      <c r="A96" s="355"/>
      <c r="B96" s="333" t="s">
        <v>220</v>
      </c>
      <c r="C96" s="335"/>
      <c r="D96" s="335"/>
      <c r="E96" s="335"/>
      <c r="F96" s="335"/>
      <c r="G96" s="670" t="s">
        <v>198</v>
      </c>
      <c r="H96" s="682"/>
      <c r="I96" s="570">
        <f>I86+I91</f>
        <v>494</v>
      </c>
      <c r="J96" s="595">
        <f>J86+J91</f>
        <v>368</v>
      </c>
      <c r="K96" s="595">
        <f>K86+K91</f>
        <v>483</v>
      </c>
      <c r="L96" s="595">
        <f>L86+L91</f>
        <v>550</v>
      </c>
      <c r="M96" s="595">
        <f>M86+M91</f>
        <v>493</v>
      </c>
      <c r="N96" s="205"/>
      <c r="O96" s="205"/>
      <c r="P96" s="205"/>
      <c r="Q96" s="205"/>
      <c r="R96" s="205"/>
      <c r="S96" s="205"/>
      <c r="T96" s="205"/>
      <c r="U96" s="205"/>
      <c r="V96" s="205"/>
      <c r="W96" s="205"/>
      <c r="X96" s="205"/>
      <c r="Y96" s="205"/>
      <c r="Z96" s="205"/>
      <c r="AA96" s="205"/>
      <c r="AB96" s="205"/>
      <c r="AC96" s="205"/>
      <c r="AD96" s="205"/>
      <c r="AE96" s="205"/>
      <c r="AF96" s="205"/>
      <c r="AG96" s="205"/>
      <c r="AH96" s="205"/>
      <c r="AI96" s="205"/>
      <c r="AJ96" s="205"/>
      <c r="AK96" s="205"/>
      <c r="AL96" s="205"/>
      <c r="AM96" s="205"/>
      <c r="AN96" s="205"/>
      <c r="AO96" s="205"/>
      <c r="AP96" s="205"/>
      <c r="AQ96" s="205"/>
      <c r="AR96" s="205"/>
      <c r="AS96" s="205"/>
    </row>
    <row r="97" spans="1:45" ht="18" customHeight="1">
      <c r="A97" s="355"/>
      <c r="B97" s="335"/>
      <c r="C97" s="335"/>
      <c r="D97" s="335"/>
      <c r="E97" s="335"/>
      <c r="F97" s="335"/>
      <c r="G97" s="514"/>
      <c r="H97" s="230"/>
      <c r="I97" s="672"/>
      <c r="J97" s="514"/>
      <c r="K97" s="514"/>
      <c r="L97" s="514"/>
      <c r="M97" s="514"/>
      <c r="N97" s="205"/>
      <c r="O97" s="205"/>
      <c r="P97" s="205"/>
      <c r="Q97" s="205"/>
      <c r="R97" s="205"/>
      <c r="S97" s="205"/>
      <c r="T97" s="205"/>
      <c r="U97" s="205"/>
      <c r="V97" s="205"/>
      <c r="W97" s="205"/>
      <c r="X97" s="205"/>
      <c r="Y97" s="205"/>
      <c r="Z97" s="205"/>
      <c r="AA97" s="205"/>
      <c r="AB97" s="205"/>
      <c r="AC97" s="205"/>
      <c r="AD97" s="205"/>
      <c r="AE97" s="205"/>
      <c r="AF97" s="205"/>
      <c r="AG97" s="205"/>
      <c r="AH97" s="205"/>
      <c r="AI97" s="205"/>
      <c r="AJ97" s="205"/>
      <c r="AK97" s="205"/>
      <c r="AL97" s="205"/>
      <c r="AM97" s="205"/>
      <c r="AN97" s="205"/>
      <c r="AO97" s="205"/>
      <c r="AP97" s="205"/>
      <c r="AQ97" s="205"/>
      <c r="AR97" s="205"/>
      <c r="AS97" s="205"/>
    </row>
    <row r="98" spans="1:45" ht="18" customHeight="1">
      <c r="A98" s="330"/>
      <c r="B98" s="642" t="s">
        <v>221</v>
      </c>
      <c r="C98" s="583"/>
      <c r="D98" s="583"/>
      <c r="E98" s="583"/>
      <c r="F98" s="583"/>
      <c r="G98" s="643"/>
      <c r="H98" s="643"/>
      <c r="I98" s="697"/>
      <c r="J98" s="643"/>
      <c r="K98" s="643"/>
      <c r="L98" s="643"/>
      <c r="M98" s="643"/>
      <c r="N98" s="205"/>
      <c r="O98" s="205"/>
      <c r="P98" s="205"/>
      <c r="Q98" s="205"/>
      <c r="R98" s="205"/>
      <c r="S98" s="205"/>
      <c r="T98" s="205"/>
      <c r="U98" s="205"/>
      <c r="V98" s="205"/>
      <c r="W98" s="205"/>
      <c r="X98" s="205"/>
      <c r="Y98" s="205"/>
      <c r="Z98" s="205"/>
      <c r="AA98" s="205"/>
      <c r="AB98" s="205"/>
      <c r="AC98" s="205"/>
      <c r="AD98" s="205"/>
      <c r="AE98" s="205"/>
      <c r="AF98" s="205"/>
      <c r="AG98" s="205"/>
      <c r="AH98" s="205"/>
      <c r="AI98" s="205"/>
      <c r="AJ98" s="205"/>
      <c r="AK98" s="205"/>
      <c r="AL98" s="205"/>
      <c r="AM98" s="205"/>
      <c r="AN98" s="205"/>
      <c r="AO98" s="205"/>
      <c r="AP98" s="205"/>
      <c r="AQ98" s="205"/>
      <c r="AR98" s="205"/>
      <c r="AS98" s="205"/>
    </row>
    <row r="99" spans="1:45" ht="18" customHeight="1">
      <c r="A99" s="355"/>
      <c r="B99" s="366" t="s">
        <v>231</v>
      </c>
      <c r="C99" s="349"/>
      <c r="D99" s="349"/>
      <c r="E99" s="335"/>
      <c r="F99" s="335"/>
      <c r="G99" s="670" t="s">
        <v>198</v>
      </c>
      <c r="H99" s="682"/>
      <c r="I99" s="966">
        <v>0</v>
      </c>
      <c r="J99" s="664">
        <v>0</v>
      </c>
      <c r="K99" s="664">
        <v>0</v>
      </c>
      <c r="L99" s="664">
        <v>0</v>
      </c>
      <c r="M99" s="664">
        <v>0</v>
      </c>
      <c r="N99" s="205"/>
      <c r="O99" s="205"/>
      <c r="P99" s="205"/>
      <c r="Q99" s="205"/>
      <c r="R99" s="205"/>
      <c r="S99" s="205"/>
      <c r="T99" s="205"/>
      <c r="U99" s="205"/>
      <c r="V99" s="205"/>
      <c r="W99" s="205"/>
      <c r="X99" s="205"/>
      <c r="Y99" s="205"/>
      <c r="Z99" s="205"/>
      <c r="AA99" s="205"/>
      <c r="AB99" s="205"/>
      <c r="AC99" s="205"/>
      <c r="AD99" s="205"/>
      <c r="AE99" s="205"/>
      <c r="AF99" s="205"/>
      <c r="AG99" s="205"/>
      <c r="AH99" s="205"/>
      <c r="AI99" s="205"/>
      <c r="AJ99" s="205"/>
      <c r="AK99" s="205"/>
      <c r="AL99" s="205"/>
      <c r="AM99" s="205"/>
      <c r="AN99" s="205"/>
      <c r="AO99" s="205"/>
      <c r="AP99" s="205"/>
      <c r="AQ99" s="205"/>
      <c r="AR99" s="205"/>
      <c r="AS99" s="205"/>
    </row>
    <row r="100" spans="1:45" ht="18" customHeight="1">
      <c r="A100" s="355"/>
      <c r="B100" s="405" t="s">
        <v>249</v>
      </c>
      <c r="C100" s="360"/>
      <c r="D100" s="360"/>
      <c r="E100" s="360"/>
      <c r="F100" s="360"/>
      <c r="G100" s="399" t="s">
        <v>198</v>
      </c>
      <c r="H100" s="672"/>
      <c r="I100" s="968">
        <v>0</v>
      </c>
      <c r="J100" s="677">
        <v>0</v>
      </c>
      <c r="K100" s="677">
        <v>0</v>
      </c>
      <c r="L100" s="677">
        <v>0</v>
      </c>
      <c r="M100" s="677">
        <v>0</v>
      </c>
      <c r="N100" s="205"/>
      <c r="O100" s="205"/>
      <c r="P100" s="205"/>
      <c r="Q100" s="205"/>
      <c r="R100" s="205"/>
      <c r="S100" s="205"/>
      <c r="T100" s="205"/>
      <c r="U100" s="205"/>
      <c r="V100" s="205"/>
      <c r="W100" s="205"/>
      <c r="X100" s="205"/>
      <c r="Y100" s="205"/>
      <c r="Z100" s="205"/>
      <c r="AA100" s="205"/>
      <c r="AB100" s="205"/>
      <c r="AC100" s="205"/>
      <c r="AD100" s="205"/>
      <c r="AE100" s="205"/>
      <c r="AF100" s="205"/>
      <c r="AG100" s="205"/>
      <c r="AH100" s="205"/>
      <c r="AI100" s="205"/>
      <c r="AJ100" s="205"/>
      <c r="AK100" s="205"/>
      <c r="AL100" s="205"/>
      <c r="AM100" s="205"/>
      <c r="AN100" s="205"/>
      <c r="AO100" s="205"/>
      <c r="AP100" s="205"/>
      <c r="AQ100" s="205"/>
      <c r="AR100" s="205"/>
      <c r="AS100" s="205"/>
    </row>
    <row r="101" spans="1:45" ht="18" customHeight="1">
      <c r="A101" s="355"/>
      <c r="B101" s="405" t="s">
        <v>250</v>
      </c>
      <c r="C101" s="360"/>
      <c r="D101" s="360"/>
      <c r="E101" s="360"/>
      <c r="F101" s="360"/>
      <c r="G101" s="399" t="s">
        <v>198</v>
      </c>
      <c r="H101" s="672"/>
      <c r="I101" s="968">
        <v>0</v>
      </c>
      <c r="J101" s="677">
        <v>0</v>
      </c>
      <c r="K101" s="677">
        <v>0</v>
      </c>
      <c r="L101" s="677">
        <v>0</v>
      </c>
      <c r="M101" s="677">
        <v>0</v>
      </c>
      <c r="N101" s="331"/>
      <c r="O101" s="331"/>
      <c r="P101" s="331"/>
      <c r="Q101" s="331"/>
      <c r="R101" s="331"/>
      <c r="S101" s="331"/>
      <c r="T101" s="331"/>
      <c r="U101" s="205"/>
      <c r="V101" s="205"/>
      <c r="W101" s="205"/>
      <c r="X101" s="205"/>
      <c r="Y101" s="205"/>
      <c r="Z101" s="205"/>
      <c r="AA101" s="205"/>
      <c r="AB101" s="205"/>
      <c r="AC101" s="205"/>
      <c r="AD101" s="205"/>
      <c r="AE101" s="205"/>
      <c r="AF101" s="205"/>
      <c r="AG101" s="205"/>
      <c r="AH101" s="205"/>
      <c r="AI101" s="205"/>
      <c r="AJ101" s="205"/>
      <c r="AK101" s="205"/>
      <c r="AL101" s="205"/>
      <c r="AM101" s="205"/>
      <c r="AN101" s="205"/>
      <c r="AO101" s="205"/>
      <c r="AP101" s="205"/>
      <c r="AQ101" s="205"/>
      <c r="AR101" s="205"/>
      <c r="AS101" s="205"/>
    </row>
    <row r="102" spans="1:45" ht="18" customHeight="1">
      <c r="A102" s="355"/>
      <c r="B102" s="405" t="s">
        <v>251</v>
      </c>
      <c r="C102" s="354"/>
      <c r="D102" s="354"/>
      <c r="E102" s="360"/>
      <c r="F102" s="360"/>
      <c r="G102" s="399" t="s">
        <v>198</v>
      </c>
      <c r="H102" s="672"/>
      <c r="I102" s="968">
        <v>0</v>
      </c>
      <c r="J102" s="677">
        <v>0</v>
      </c>
      <c r="K102" s="677">
        <v>0</v>
      </c>
      <c r="L102" s="677">
        <v>0</v>
      </c>
      <c r="M102" s="677">
        <v>0</v>
      </c>
      <c r="N102" s="331"/>
      <c r="O102" s="331"/>
      <c r="P102" s="331"/>
      <c r="Q102" s="331"/>
      <c r="R102" s="331"/>
      <c r="S102" s="331"/>
      <c r="T102" s="331"/>
      <c r="U102" s="205"/>
      <c r="V102" s="205"/>
      <c r="W102" s="205"/>
      <c r="X102" s="205"/>
      <c r="Y102" s="205"/>
      <c r="Z102" s="205"/>
      <c r="AA102" s="205"/>
      <c r="AB102" s="205"/>
      <c r="AC102" s="205"/>
      <c r="AD102" s="205"/>
      <c r="AE102" s="205"/>
      <c r="AF102" s="205"/>
      <c r="AG102" s="205"/>
      <c r="AH102" s="205"/>
      <c r="AI102" s="205"/>
      <c r="AJ102" s="205"/>
      <c r="AK102" s="205"/>
      <c r="AL102" s="205"/>
      <c r="AM102" s="205"/>
      <c r="AN102" s="205"/>
      <c r="AO102" s="205"/>
      <c r="AP102" s="205"/>
      <c r="AQ102" s="205"/>
      <c r="AR102" s="205"/>
      <c r="AS102" s="205"/>
    </row>
    <row r="103" spans="1:45" ht="18" customHeight="1">
      <c r="A103" s="355"/>
      <c r="B103" s="405" t="s">
        <v>252</v>
      </c>
      <c r="C103" s="367"/>
      <c r="D103" s="367"/>
      <c r="E103" s="354"/>
      <c r="F103" s="354"/>
      <c r="G103" s="399" t="s">
        <v>198</v>
      </c>
      <c r="H103" s="672"/>
      <c r="I103" s="968">
        <v>0</v>
      </c>
      <c r="J103" s="677">
        <v>0</v>
      </c>
      <c r="K103" s="677">
        <v>0</v>
      </c>
      <c r="L103" s="677">
        <v>0</v>
      </c>
      <c r="M103" s="677">
        <v>0</v>
      </c>
      <c r="N103" s="331"/>
      <c r="O103" s="331"/>
      <c r="P103" s="331"/>
      <c r="Q103" s="331"/>
      <c r="R103" s="331"/>
      <c r="S103" s="331"/>
      <c r="T103" s="331"/>
      <c r="U103" s="205"/>
      <c r="V103" s="205"/>
      <c r="W103" s="205"/>
      <c r="X103" s="205"/>
      <c r="Y103" s="205"/>
      <c r="Z103" s="205"/>
      <c r="AA103" s="205"/>
      <c r="AB103" s="205"/>
      <c r="AC103" s="205"/>
      <c r="AD103" s="205"/>
      <c r="AE103" s="205"/>
      <c r="AF103" s="205"/>
      <c r="AG103" s="205"/>
      <c r="AH103" s="205"/>
      <c r="AI103" s="205"/>
      <c r="AJ103" s="205"/>
      <c r="AK103" s="205"/>
      <c r="AL103" s="205"/>
      <c r="AM103" s="205"/>
      <c r="AN103" s="205"/>
      <c r="AO103" s="205"/>
      <c r="AP103" s="205"/>
      <c r="AQ103" s="205"/>
      <c r="AR103" s="205"/>
      <c r="AS103" s="205"/>
    </row>
    <row r="104" spans="1:45" ht="18" customHeight="1">
      <c r="A104" s="355"/>
      <c r="B104" s="366" t="s">
        <v>236</v>
      </c>
      <c r="C104" s="360"/>
      <c r="D104" s="360"/>
      <c r="E104" s="367"/>
      <c r="F104" s="367"/>
      <c r="G104" s="687" t="s">
        <v>198</v>
      </c>
      <c r="H104" s="688"/>
      <c r="I104" s="969">
        <f>SUM(I105:I108)</f>
        <v>12638.84</v>
      </c>
      <c r="J104" s="664">
        <f>SUM(J105:J108)+J110</f>
        <v>22698</v>
      </c>
      <c r="K104" s="664">
        <f>SUM(K105:K108)+K110</f>
        <v>26812.25</v>
      </c>
      <c r="L104" s="664">
        <f>SUM(L105:L108)+L110</f>
        <v>48986</v>
      </c>
      <c r="M104" s="664">
        <f>SUM(M105:M108)+M110</f>
        <v>48868.76</v>
      </c>
      <c r="N104" s="331"/>
      <c r="O104" s="331"/>
      <c r="P104" s="331"/>
      <c r="Q104" s="331"/>
      <c r="R104" s="331"/>
      <c r="S104" s="331"/>
      <c r="T104" s="331"/>
      <c r="U104" s="205"/>
      <c r="V104" s="205"/>
      <c r="W104" s="205"/>
      <c r="X104" s="205"/>
      <c r="Y104" s="205"/>
      <c r="Z104" s="205"/>
      <c r="AA104" s="205"/>
      <c r="AB104" s="205"/>
      <c r="AC104" s="205"/>
      <c r="AD104" s="205"/>
      <c r="AE104" s="205"/>
      <c r="AF104" s="205"/>
      <c r="AG104" s="205"/>
      <c r="AH104" s="205"/>
      <c r="AI104" s="205"/>
      <c r="AJ104" s="205"/>
      <c r="AK104" s="205"/>
      <c r="AL104" s="205"/>
      <c r="AM104" s="205"/>
      <c r="AN104" s="205"/>
      <c r="AO104" s="205"/>
      <c r="AP104" s="205"/>
      <c r="AQ104" s="205"/>
      <c r="AR104" s="205"/>
      <c r="AS104" s="205"/>
    </row>
    <row r="105" spans="1:45" ht="18" customHeight="1">
      <c r="A105" s="355"/>
      <c r="B105" s="405" t="s">
        <v>249</v>
      </c>
      <c r="C105" s="344"/>
      <c r="D105" s="344"/>
      <c r="E105" s="344"/>
      <c r="F105" s="360"/>
      <c r="G105" s="399" t="s">
        <v>198</v>
      </c>
      <c r="H105" s="672"/>
      <c r="I105" s="970">
        <v>0</v>
      </c>
      <c r="J105" s="677">
        <v>0</v>
      </c>
      <c r="K105" s="677">
        <v>0</v>
      </c>
      <c r="L105" s="677">
        <v>0</v>
      </c>
      <c r="M105" s="677">
        <v>0</v>
      </c>
      <c r="N105" s="336"/>
      <c r="O105" s="337"/>
      <c r="P105" s="331"/>
      <c r="Q105" s="331"/>
      <c r="R105" s="331"/>
      <c r="S105" s="331"/>
      <c r="T105" s="331"/>
      <c r="U105" s="205"/>
      <c r="V105" s="205"/>
      <c r="W105" s="205"/>
      <c r="X105" s="205"/>
      <c r="Y105" s="205"/>
      <c r="Z105" s="205"/>
      <c r="AA105" s="205"/>
      <c r="AB105" s="205"/>
      <c r="AC105" s="205"/>
      <c r="AD105" s="205"/>
      <c r="AE105" s="205"/>
      <c r="AF105" s="205"/>
      <c r="AG105" s="205"/>
      <c r="AH105" s="205"/>
      <c r="AI105" s="205"/>
      <c r="AJ105" s="205"/>
      <c r="AK105" s="205"/>
      <c r="AL105" s="205"/>
      <c r="AM105" s="205"/>
      <c r="AN105" s="205"/>
      <c r="AO105" s="205"/>
      <c r="AP105" s="205"/>
      <c r="AQ105" s="205"/>
      <c r="AR105" s="205"/>
      <c r="AS105" s="205"/>
    </row>
    <row r="106" spans="1:45" ht="18" customHeight="1">
      <c r="A106" s="355"/>
      <c r="B106" s="405" t="s">
        <v>250</v>
      </c>
      <c r="C106" s="344"/>
      <c r="D106" s="344"/>
      <c r="E106" s="344"/>
      <c r="F106" s="360"/>
      <c r="G106" s="399" t="s">
        <v>198</v>
      </c>
      <c r="H106" s="672"/>
      <c r="I106" s="968">
        <v>160</v>
      </c>
      <c r="J106" s="677">
        <v>253</v>
      </c>
      <c r="K106" s="677">
        <v>0</v>
      </c>
      <c r="L106" s="677">
        <v>0</v>
      </c>
      <c r="M106" s="677">
        <v>0</v>
      </c>
      <c r="N106" s="336"/>
      <c r="O106" s="337"/>
      <c r="P106" s="331"/>
      <c r="Q106" s="331"/>
      <c r="R106" s="331"/>
      <c r="S106" s="331"/>
      <c r="T106" s="331"/>
      <c r="U106" s="205"/>
      <c r="V106" s="205"/>
      <c r="W106" s="205"/>
      <c r="X106" s="205"/>
      <c r="Y106" s="205"/>
      <c r="Z106" s="205"/>
      <c r="AA106" s="205"/>
      <c r="AB106" s="205"/>
      <c r="AC106" s="205"/>
      <c r="AD106" s="205"/>
      <c r="AE106" s="205"/>
      <c r="AF106" s="205"/>
      <c r="AG106" s="205"/>
      <c r="AH106" s="205"/>
      <c r="AI106" s="205"/>
      <c r="AJ106" s="205"/>
      <c r="AK106" s="205"/>
      <c r="AL106" s="205"/>
      <c r="AM106" s="205"/>
      <c r="AN106" s="205"/>
      <c r="AO106" s="205"/>
      <c r="AP106" s="205"/>
      <c r="AQ106" s="205"/>
      <c r="AR106" s="205"/>
      <c r="AS106" s="205"/>
    </row>
    <row r="107" spans="1:45" ht="18" customHeight="1">
      <c r="A107" s="355"/>
      <c r="B107" s="405" t="s">
        <v>251</v>
      </c>
      <c r="C107" s="358"/>
      <c r="D107" s="358"/>
      <c r="E107" s="344"/>
      <c r="F107" s="360"/>
      <c r="G107" s="399" t="s">
        <v>198</v>
      </c>
      <c r="H107" s="672"/>
      <c r="I107" s="971">
        <v>11083.07</v>
      </c>
      <c r="J107" s="677">
        <v>22194.65</v>
      </c>
      <c r="K107" s="677">
        <v>26811.74</v>
      </c>
      <c r="L107" s="677">
        <v>48927.89</v>
      </c>
      <c r="M107" s="677">
        <v>39231.82</v>
      </c>
      <c r="N107" s="331"/>
      <c r="O107" s="337"/>
      <c r="P107" s="331"/>
      <c r="Q107" s="331"/>
      <c r="R107" s="331"/>
      <c r="S107" s="331"/>
      <c r="T107" s="331"/>
      <c r="U107" s="205"/>
      <c r="V107" s="205"/>
      <c r="W107" s="205"/>
      <c r="X107" s="205"/>
      <c r="Y107" s="205"/>
      <c r="Z107" s="205"/>
      <c r="AA107" s="205"/>
      <c r="AB107" s="205"/>
      <c r="AC107" s="205"/>
      <c r="AD107" s="205"/>
      <c r="AE107" s="205"/>
      <c r="AF107" s="205"/>
      <c r="AG107" s="205"/>
      <c r="AH107" s="205"/>
      <c r="AI107" s="205"/>
      <c r="AJ107" s="205"/>
      <c r="AK107" s="205"/>
      <c r="AL107" s="205"/>
      <c r="AM107" s="205"/>
      <c r="AN107" s="205"/>
      <c r="AO107" s="205"/>
      <c r="AP107" s="205"/>
      <c r="AQ107" s="205"/>
      <c r="AR107" s="205"/>
      <c r="AS107" s="205"/>
    </row>
    <row r="108" spans="1:45" ht="18" customHeight="1">
      <c r="A108" s="343"/>
      <c r="B108" s="405" t="s">
        <v>252</v>
      </c>
      <c r="C108" s="48"/>
      <c r="D108" s="48"/>
      <c r="E108" s="358"/>
      <c r="F108" s="354"/>
      <c r="G108" s="399" t="s">
        <v>198</v>
      </c>
      <c r="H108" s="672"/>
      <c r="I108" s="971">
        <f>I109</f>
        <v>1395.77</v>
      </c>
      <c r="J108" s="677">
        <f>J109</f>
        <v>250.35</v>
      </c>
      <c r="K108" s="677">
        <f>K109</f>
        <v>0.51</v>
      </c>
      <c r="L108" s="677">
        <f>L109</f>
        <v>58.11</v>
      </c>
      <c r="M108" s="677">
        <f>M109</f>
        <v>9636.94</v>
      </c>
      <c r="N108" s="331"/>
      <c r="O108" s="331"/>
      <c r="P108" s="331"/>
      <c r="Q108" s="331"/>
      <c r="R108" s="331"/>
      <c r="S108" s="331"/>
      <c r="T108" s="331"/>
      <c r="U108" s="205"/>
      <c r="V108" s="205"/>
      <c r="W108" s="205"/>
      <c r="X108" s="205"/>
      <c r="Y108" s="205"/>
      <c r="Z108" s="205"/>
      <c r="AA108" s="205"/>
      <c r="AB108" s="205"/>
      <c r="AC108" s="205"/>
      <c r="AD108" s="205"/>
      <c r="AE108" s="205"/>
      <c r="AF108" s="205"/>
      <c r="AG108" s="205"/>
      <c r="AH108" s="205"/>
      <c r="AI108" s="205"/>
      <c r="AJ108" s="205"/>
      <c r="AK108" s="205"/>
      <c r="AL108" s="205"/>
      <c r="AM108" s="205"/>
      <c r="AN108" s="205"/>
      <c r="AO108" s="205"/>
      <c r="AP108" s="205"/>
      <c r="AQ108" s="205"/>
      <c r="AR108" s="205"/>
      <c r="AS108" s="205"/>
    </row>
    <row r="109" spans="1:45" ht="18" customHeight="1">
      <c r="A109" s="355"/>
      <c r="B109" s="407" t="s">
        <v>253</v>
      </c>
      <c r="C109" s="48"/>
      <c r="D109" s="48"/>
      <c r="E109" s="358"/>
      <c r="F109" s="354"/>
      <c r="G109" s="399" t="s">
        <v>198</v>
      </c>
      <c r="H109" s="672"/>
      <c r="I109" s="971">
        <v>1395.77</v>
      </c>
      <c r="J109" s="677">
        <v>250.35</v>
      </c>
      <c r="K109" s="677">
        <v>0.51</v>
      </c>
      <c r="L109" s="677">
        <v>58.11</v>
      </c>
      <c r="M109" s="677">
        <v>9636.94</v>
      </c>
      <c r="N109" s="337"/>
      <c r="O109" s="53"/>
      <c r="P109" s="331"/>
      <c r="Q109" s="331"/>
      <c r="R109" s="331"/>
      <c r="S109" s="331"/>
      <c r="T109" s="331"/>
      <c r="U109" s="205"/>
      <c r="V109" s="205"/>
      <c r="W109" s="205"/>
      <c r="X109" s="205"/>
      <c r="Y109" s="205"/>
      <c r="Z109" s="205"/>
      <c r="AA109" s="205"/>
      <c r="AB109" s="205"/>
      <c r="AC109" s="205"/>
      <c r="AD109" s="205"/>
      <c r="AE109" s="205"/>
      <c r="AF109" s="205"/>
      <c r="AG109" s="205"/>
      <c r="AH109" s="205"/>
      <c r="AI109" s="205"/>
      <c r="AJ109" s="205"/>
      <c r="AK109" s="205"/>
      <c r="AL109" s="205"/>
      <c r="AM109" s="205"/>
      <c r="AN109" s="205"/>
      <c r="AO109" s="205"/>
      <c r="AP109" s="205"/>
      <c r="AQ109" s="205"/>
      <c r="AR109" s="205"/>
      <c r="AS109" s="205"/>
    </row>
    <row r="110" spans="1:45" ht="18" customHeight="1">
      <c r="A110" s="355"/>
      <c r="B110" s="45" t="s">
        <v>254</v>
      </c>
      <c r="C110" s="48"/>
      <c r="D110" s="48"/>
      <c r="E110" s="48"/>
      <c r="F110" s="367"/>
      <c r="G110" s="399" t="s">
        <v>198</v>
      </c>
      <c r="H110" s="672"/>
      <c r="I110" s="968">
        <v>0</v>
      </c>
      <c r="J110" s="677">
        <v>0</v>
      </c>
      <c r="K110" s="677">
        <v>0</v>
      </c>
      <c r="L110" s="677">
        <v>0</v>
      </c>
      <c r="M110" s="677">
        <v>0</v>
      </c>
      <c r="N110" s="331"/>
      <c r="P110" s="331"/>
      <c r="Q110" s="331"/>
      <c r="R110" s="331"/>
      <c r="S110" s="331"/>
      <c r="T110" s="331"/>
      <c r="U110" s="205"/>
      <c r="V110" s="205"/>
      <c r="W110" s="205"/>
      <c r="X110" s="205"/>
      <c r="Y110" s="205"/>
      <c r="Z110" s="205"/>
      <c r="AA110" s="205"/>
      <c r="AB110" s="205"/>
      <c r="AC110" s="205"/>
      <c r="AD110" s="205"/>
      <c r="AE110" s="205"/>
      <c r="AF110" s="205"/>
      <c r="AG110" s="205"/>
      <c r="AH110" s="205"/>
      <c r="AI110" s="205"/>
      <c r="AJ110" s="205"/>
      <c r="AK110" s="205"/>
      <c r="AL110" s="205"/>
      <c r="AM110" s="205"/>
      <c r="AN110" s="205"/>
      <c r="AO110" s="205"/>
      <c r="AP110" s="205"/>
      <c r="AQ110" s="205"/>
      <c r="AR110" s="205"/>
      <c r="AS110" s="205"/>
    </row>
    <row r="111" spans="1:45" ht="18" customHeight="1">
      <c r="A111" s="355"/>
      <c r="B111" s="389" t="s">
        <v>242</v>
      </c>
      <c r="C111" s="48"/>
      <c r="D111" s="48"/>
      <c r="E111" s="48"/>
      <c r="F111" s="48"/>
      <c r="G111" s="687" t="s">
        <v>198</v>
      </c>
      <c r="H111" s="688"/>
      <c r="I111" s="969">
        <f>SUM(I99,I104)</f>
        <v>12638.84</v>
      </c>
      <c r="J111" s="570">
        <f>J99+J104</f>
        <v>22698</v>
      </c>
      <c r="K111" s="570">
        <f>K99+K104</f>
        <v>26812.25</v>
      </c>
      <c r="L111" s="570">
        <f>L99+L104</f>
        <v>48986</v>
      </c>
      <c r="M111" s="570">
        <f>M99+M104</f>
        <v>48868.76</v>
      </c>
      <c r="N111" s="331"/>
      <c r="P111" s="331"/>
      <c r="Q111" s="331"/>
      <c r="R111" s="331"/>
      <c r="S111" s="331"/>
      <c r="T111" s="331"/>
      <c r="U111" s="205"/>
      <c r="V111" s="205"/>
      <c r="W111" s="205"/>
      <c r="X111" s="205"/>
      <c r="Y111" s="205"/>
      <c r="Z111" s="205"/>
      <c r="AA111" s="205"/>
      <c r="AB111" s="205"/>
      <c r="AC111" s="205"/>
      <c r="AD111" s="205"/>
      <c r="AE111" s="205"/>
      <c r="AF111" s="205"/>
      <c r="AG111" s="205"/>
      <c r="AH111" s="205"/>
      <c r="AI111" s="205"/>
      <c r="AJ111" s="205"/>
      <c r="AK111" s="205"/>
      <c r="AL111" s="205"/>
      <c r="AM111" s="205"/>
      <c r="AN111" s="205"/>
      <c r="AO111" s="205"/>
      <c r="AP111" s="205"/>
      <c r="AQ111" s="205"/>
      <c r="AR111" s="205"/>
      <c r="AS111" s="205"/>
    </row>
    <row r="112" spans="1:45" ht="18" customHeight="1">
      <c r="A112" s="355"/>
      <c r="B112" s="33"/>
      <c r="C112" s="48"/>
      <c r="D112" s="48"/>
      <c r="E112" s="48"/>
      <c r="F112" s="48"/>
      <c r="G112" s="687"/>
      <c r="H112" s="688"/>
      <c r="I112" s="972"/>
      <c r="J112" s="570"/>
      <c r="K112" s="570"/>
      <c r="L112" s="570"/>
      <c r="M112" s="570"/>
      <c r="N112" s="331"/>
      <c r="P112" s="331"/>
      <c r="Q112" s="331"/>
      <c r="R112" s="331"/>
      <c r="S112" s="331"/>
      <c r="T112" s="331"/>
      <c r="U112" s="205"/>
      <c r="V112" s="205"/>
      <c r="W112" s="205"/>
      <c r="X112" s="205"/>
      <c r="Y112" s="205"/>
      <c r="Z112" s="205"/>
      <c r="AA112" s="205"/>
      <c r="AB112" s="205"/>
      <c r="AC112" s="205"/>
      <c r="AD112" s="205"/>
      <c r="AE112" s="205"/>
      <c r="AF112" s="205"/>
      <c r="AG112" s="205"/>
      <c r="AH112" s="205"/>
      <c r="AI112" s="205"/>
      <c r="AJ112" s="205"/>
      <c r="AK112" s="205"/>
      <c r="AL112" s="205"/>
      <c r="AM112" s="205"/>
      <c r="AN112" s="205"/>
      <c r="AO112" s="205"/>
      <c r="AP112" s="205"/>
      <c r="AQ112" s="205"/>
      <c r="AR112" s="205"/>
      <c r="AS112" s="205"/>
    </row>
    <row r="113" spans="1:45" ht="18" customHeight="1">
      <c r="A113" s="355"/>
      <c r="B113" s="339" t="s">
        <v>255</v>
      </c>
      <c r="C113" s="350"/>
      <c r="D113" s="350"/>
      <c r="E113" s="350"/>
      <c r="F113" s="350"/>
      <c r="G113" s="657" t="s">
        <v>198</v>
      </c>
      <c r="H113" s="230"/>
      <c r="I113" s="969">
        <f>I96+I111</f>
        <v>13132.84</v>
      </c>
      <c r="J113" s="683">
        <f>J111+J96</f>
        <v>23066</v>
      </c>
      <c r="K113" s="683">
        <f>K111+K96</f>
        <v>27295.25</v>
      </c>
      <c r="L113" s="683">
        <f>L111+L96</f>
        <v>49536</v>
      </c>
      <c r="M113" s="683">
        <f>M111+M96</f>
        <v>49361.760000000002</v>
      </c>
      <c r="N113" s="345"/>
      <c r="P113" s="345"/>
      <c r="Q113" s="345"/>
      <c r="R113" s="345"/>
      <c r="S113" s="345"/>
      <c r="T113" s="345"/>
      <c r="U113" s="205"/>
      <c r="V113" s="205"/>
      <c r="W113" s="205"/>
      <c r="X113" s="205"/>
      <c r="Y113" s="205"/>
      <c r="Z113" s="205"/>
      <c r="AA113" s="205"/>
      <c r="AB113" s="205"/>
      <c r="AC113" s="205"/>
      <c r="AD113" s="205"/>
      <c r="AE113" s="205"/>
      <c r="AF113" s="205"/>
      <c r="AG113" s="205"/>
      <c r="AH113" s="205"/>
      <c r="AI113" s="205"/>
      <c r="AJ113" s="205"/>
      <c r="AK113" s="205"/>
      <c r="AL113" s="205"/>
      <c r="AM113" s="205"/>
      <c r="AN113" s="205"/>
      <c r="AO113" s="205"/>
      <c r="AP113" s="205"/>
      <c r="AQ113" s="205"/>
      <c r="AR113" s="205"/>
      <c r="AS113" s="205"/>
    </row>
    <row r="114" spans="1:45" ht="18" customHeight="1">
      <c r="A114" s="355"/>
      <c r="B114" s="332"/>
      <c r="C114" s="335"/>
      <c r="D114" s="335"/>
      <c r="E114" s="335"/>
      <c r="F114" s="335"/>
      <c r="G114" s="514"/>
      <c r="H114" s="230"/>
      <c r="I114" s="672"/>
      <c r="J114" s="514"/>
      <c r="K114" s="514"/>
      <c r="L114" s="514"/>
      <c r="M114" s="514"/>
      <c r="N114" s="345"/>
      <c r="P114" s="345"/>
      <c r="Q114" s="345"/>
      <c r="R114" s="345"/>
      <c r="S114" s="345"/>
      <c r="T114" s="345"/>
      <c r="U114" s="205"/>
      <c r="V114" s="205"/>
      <c r="W114" s="205"/>
      <c r="X114" s="205"/>
      <c r="Y114" s="205"/>
      <c r="Z114" s="205"/>
      <c r="AA114" s="205"/>
      <c r="AB114" s="205"/>
      <c r="AC114" s="205"/>
      <c r="AD114" s="205"/>
      <c r="AE114" s="205"/>
      <c r="AF114" s="205"/>
      <c r="AG114" s="205"/>
      <c r="AH114" s="205"/>
      <c r="AI114" s="205"/>
      <c r="AJ114" s="205"/>
      <c r="AK114" s="205"/>
      <c r="AL114" s="205"/>
      <c r="AM114" s="205"/>
      <c r="AN114" s="205"/>
      <c r="AO114" s="205"/>
      <c r="AP114" s="205"/>
      <c r="AQ114" s="205"/>
      <c r="AR114" s="205"/>
      <c r="AS114" s="205"/>
    </row>
    <row r="115" spans="1:45" ht="18" customHeight="1">
      <c r="A115" s="355"/>
      <c r="B115" s="312" t="s">
        <v>256</v>
      </c>
      <c r="C115" s="312"/>
      <c r="D115" s="312"/>
      <c r="E115" s="312"/>
      <c r="F115" s="312"/>
      <c r="G115" s="506"/>
      <c r="H115" s="506"/>
      <c r="I115" s="964"/>
      <c r="J115" s="506"/>
      <c r="K115" s="506"/>
      <c r="L115" s="506"/>
      <c r="M115" s="506"/>
      <c r="N115" s="345"/>
      <c r="P115" s="345"/>
      <c r="Q115" s="345"/>
      <c r="R115" s="345"/>
      <c r="S115" s="345"/>
      <c r="T115" s="345"/>
      <c r="U115" s="205"/>
      <c r="V115" s="205"/>
      <c r="W115" s="205"/>
      <c r="X115" s="205"/>
      <c r="Y115" s="205"/>
      <c r="Z115" s="205"/>
      <c r="AA115" s="205"/>
      <c r="AB115" s="205"/>
      <c r="AC115" s="205"/>
      <c r="AD115" s="205"/>
      <c r="AE115" s="205"/>
      <c r="AF115" s="205"/>
      <c r="AG115" s="205"/>
      <c r="AH115" s="205"/>
      <c r="AI115" s="205"/>
      <c r="AJ115" s="205"/>
      <c r="AK115" s="205"/>
      <c r="AL115" s="205"/>
      <c r="AM115" s="205"/>
      <c r="AN115" s="205"/>
      <c r="AO115" s="205"/>
      <c r="AP115" s="205"/>
      <c r="AQ115" s="205"/>
      <c r="AR115" s="205"/>
      <c r="AS115" s="205"/>
    </row>
    <row r="116" spans="1:45" ht="18" customHeight="1">
      <c r="A116" s="355"/>
      <c r="B116" s="1038" t="s">
        <v>210</v>
      </c>
      <c r="C116" s="1038"/>
      <c r="D116" s="1038"/>
      <c r="E116" s="353"/>
      <c r="F116" s="353"/>
      <c r="G116" s="661" t="s">
        <v>198</v>
      </c>
      <c r="H116" s="675"/>
      <c r="I116" s="689">
        <v>0</v>
      </c>
      <c r="J116" s="689">
        <v>0</v>
      </c>
      <c r="K116" s="689">
        <v>0</v>
      </c>
      <c r="L116" s="689">
        <v>0</v>
      </c>
      <c r="M116" s="689">
        <v>0</v>
      </c>
      <c r="N116" s="345"/>
      <c r="P116" s="345"/>
      <c r="Q116" s="345"/>
      <c r="R116" s="345"/>
      <c r="S116" s="345"/>
      <c r="T116" s="345"/>
      <c r="U116" s="205"/>
      <c r="V116" s="205"/>
      <c r="W116" s="205"/>
      <c r="X116" s="205"/>
      <c r="Y116" s="205"/>
      <c r="Z116" s="205"/>
      <c r="AA116" s="205"/>
      <c r="AB116" s="205"/>
      <c r="AC116" s="205"/>
      <c r="AD116" s="205"/>
      <c r="AE116" s="205"/>
      <c r="AF116" s="205"/>
      <c r="AG116" s="205"/>
      <c r="AH116" s="205"/>
      <c r="AI116" s="205"/>
      <c r="AJ116" s="205"/>
      <c r="AK116" s="205"/>
      <c r="AL116" s="205"/>
      <c r="AM116" s="205"/>
      <c r="AN116" s="205"/>
      <c r="AO116" s="205"/>
      <c r="AP116" s="205"/>
      <c r="AQ116" s="205"/>
      <c r="AR116" s="205"/>
      <c r="AS116" s="205"/>
    </row>
    <row r="117" spans="1:45" ht="18" customHeight="1">
      <c r="A117" s="355"/>
      <c r="B117" s="154"/>
      <c r="C117" s="154"/>
      <c r="D117" s="154"/>
      <c r="E117" s="154"/>
      <c r="F117" s="154"/>
      <c r="G117" s="230"/>
      <c r="H117" s="230"/>
      <c r="I117" s="672"/>
      <c r="J117" s="230"/>
      <c r="K117" s="230"/>
      <c r="L117" s="230"/>
      <c r="M117" s="230"/>
      <c r="N117" s="345"/>
      <c r="P117" s="345"/>
      <c r="Q117" s="345"/>
      <c r="R117" s="345"/>
      <c r="S117" s="345"/>
      <c r="T117" s="345"/>
      <c r="U117" s="205"/>
      <c r="V117" s="205"/>
      <c r="W117" s="205"/>
      <c r="X117" s="205"/>
      <c r="Y117" s="205"/>
      <c r="Z117" s="205"/>
      <c r="AA117" s="205"/>
      <c r="AB117" s="205"/>
      <c r="AC117" s="205"/>
      <c r="AD117" s="205"/>
      <c r="AE117" s="205"/>
      <c r="AF117" s="205"/>
      <c r="AG117" s="205"/>
      <c r="AH117" s="205"/>
      <c r="AI117" s="205"/>
      <c r="AJ117" s="205"/>
      <c r="AK117" s="205"/>
      <c r="AL117" s="205"/>
      <c r="AM117" s="205"/>
      <c r="AN117" s="205"/>
      <c r="AO117" s="205"/>
      <c r="AP117" s="205"/>
      <c r="AQ117" s="205"/>
      <c r="AR117" s="205"/>
      <c r="AS117" s="205"/>
    </row>
    <row r="118" spans="1:45" ht="18" customHeight="1">
      <c r="A118" s="330"/>
      <c r="B118" s="312" t="s">
        <v>257</v>
      </c>
      <c r="C118" s="312"/>
      <c r="D118" s="312"/>
      <c r="E118" s="312"/>
      <c r="F118" s="312"/>
      <c r="G118" s="506"/>
      <c r="H118" s="506"/>
      <c r="I118" s="964"/>
      <c r="J118" s="506"/>
      <c r="K118" s="506"/>
      <c r="L118" s="506"/>
      <c r="M118" s="506"/>
      <c r="N118" s="331"/>
      <c r="P118" s="331"/>
      <c r="Q118" s="331"/>
      <c r="R118" s="331"/>
      <c r="S118" s="331"/>
      <c r="T118" s="331"/>
      <c r="U118" s="205"/>
      <c r="V118" s="205"/>
      <c r="W118" s="205"/>
      <c r="X118" s="205"/>
      <c r="Y118" s="205"/>
      <c r="Z118" s="205"/>
      <c r="AA118" s="205"/>
      <c r="AB118" s="205"/>
      <c r="AC118" s="205"/>
      <c r="AD118" s="205"/>
      <c r="AE118" s="205"/>
      <c r="AF118" s="205"/>
      <c r="AG118" s="205"/>
      <c r="AH118" s="205"/>
      <c r="AI118" s="205"/>
      <c r="AJ118" s="205"/>
      <c r="AK118" s="205"/>
      <c r="AL118" s="205"/>
      <c r="AM118" s="205"/>
      <c r="AN118" s="205"/>
      <c r="AO118" s="205"/>
      <c r="AP118" s="205"/>
    </row>
    <row r="119" spans="1:45" s="154" customFormat="1" ht="18" customHeight="1">
      <c r="A119" s="330"/>
      <c r="B119" s="45" t="s">
        <v>258</v>
      </c>
      <c r="C119" s="367"/>
      <c r="D119" s="367"/>
      <c r="E119" s="367"/>
      <c r="F119" s="367"/>
      <c r="G119" s="399" t="s">
        <v>198</v>
      </c>
      <c r="H119" s="675"/>
      <c r="I119" s="571">
        <v>17821</v>
      </c>
      <c r="J119" s="571">
        <v>25215</v>
      </c>
      <c r="K119" s="571">
        <v>28966</v>
      </c>
      <c r="L119" s="571">
        <v>50635.1</v>
      </c>
      <c r="M119" s="571">
        <v>48892.88</v>
      </c>
      <c r="N119" s="331"/>
      <c r="P119" s="331"/>
      <c r="Q119" s="331"/>
      <c r="R119" s="331"/>
      <c r="S119" s="331"/>
      <c r="T119" s="331"/>
      <c r="U119" s="331"/>
      <c r="V119" s="331"/>
      <c r="W119" s="331"/>
      <c r="X119" s="331"/>
      <c r="Y119" s="331"/>
      <c r="Z119" s="331"/>
      <c r="AA119" s="331"/>
      <c r="AB119" s="331"/>
      <c r="AC119" s="331"/>
      <c r="AD119" s="331"/>
      <c r="AE119" s="331"/>
      <c r="AF119" s="331"/>
      <c r="AG119" s="331"/>
      <c r="AH119" s="331"/>
      <c r="AI119" s="331"/>
      <c r="AJ119" s="331"/>
      <c r="AK119" s="331"/>
      <c r="AL119" s="331"/>
      <c r="AM119" s="331"/>
      <c r="AN119" s="331"/>
      <c r="AO119" s="331"/>
      <c r="AP119" s="331"/>
    </row>
    <row r="120" spans="1:45" s="154" customFormat="1" ht="18" customHeight="1">
      <c r="A120" s="355"/>
      <c r="B120" s="45" t="s">
        <v>259</v>
      </c>
      <c r="C120" s="367"/>
      <c r="D120" s="367"/>
      <c r="E120" s="367"/>
      <c r="F120" s="367"/>
      <c r="G120" s="399" t="s">
        <v>198</v>
      </c>
      <c r="H120" s="675"/>
      <c r="I120" s="571">
        <v>836</v>
      </c>
      <c r="J120" s="571">
        <v>370</v>
      </c>
      <c r="K120" s="571">
        <v>1512</v>
      </c>
      <c r="L120" s="571">
        <v>2233</v>
      </c>
      <c r="M120" s="571">
        <v>2218.36</v>
      </c>
      <c r="N120" s="331"/>
      <c r="P120" s="331"/>
      <c r="Q120" s="331"/>
      <c r="R120" s="331"/>
      <c r="S120" s="331"/>
      <c r="T120" s="331"/>
      <c r="U120" s="331"/>
      <c r="V120" s="331"/>
      <c r="W120" s="331"/>
      <c r="X120" s="331"/>
      <c r="Y120" s="331"/>
      <c r="Z120" s="331"/>
      <c r="AA120" s="331"/>
      <c r="AB120" s="331"/>
      <c r="AC120" s="331"/>
      <c r="AD120" s="331"/>
      <c r="AE120" s="331"/>
      <c r="AF120" s="331"/>
      <c r="AG120" s="331"/>
      <c r="AH120" s="331"/>
      <c r="AI120" s="331"/>
      <c r="AJ120" s="331"/>
      <c r="AK120" s="331"/>
      <c r="AL120" s="331"/>
      <c r="AM120" s="331"/>
      <c r="AN120" s="331"/>
      <c r="AO120" s="331"/>
      <c r="AP120" s="331"/>
    </row>
    <row r="121" spans="1:45" s="154" customFormat="1" ht="18" customHeight="1">
      <c r="A121" s="330"/>
      <c r="B121" s="45" t="s">
        <v>260</v>
      </c>
      <c r="C121" s="367"/>
      <c r="D121" s="367"/>
      <c r="E121" s="367"/>
      <c r="F121" s="367"/>
      <c r="G121" s="399" t="s">
        <v>198</v>
      </c>
      <c r="H121" s="675"/>
      <c r="I121" s="571">
        <v>0</v>
      </c>
      <c r="J121" s="571">
        <v>0</v>
      </c>
      <c r="K121" s="571">
        <v>0</v>
      </c>
      <c r="L121" s="571">
        <v>0</v>
      </c>
      <c r="M121" s="674">
        <v>0</v>
      </c>
      <c r="N121" s="331"/>
      <c r="P121" s="331"/>
      <c r="Q121" s="331"/>
      <c r="R121" s="331"/>
      <c r="S121" s="331"/>
      <c r="T121" s="331"/>
      <c r="U121" s="331"/>
      <c r="V121" s="331"/>
      <c r="W121" s="331"/>
      <c r="X121" s="331"/>
      <c r="Y121" s="331"/>
      <c r="Z121" s="331"/>
      <c r="AA121" s="331"/>
      <c r="AB121" s="331"/>
      <c r="AC121" s="331"/>
      <c r="AD121" s="331"/>
      <c r="AE121" s="331"/>
      <c r="AF121" s="331"/>
      <c r="AG121" s="331"/>
      <c r="AH121" s="331"/>
      <c r="AI121" s="331"/>
      <c r="AJ121" s="331"/>
      <c r="AK121" s="331"/>
      <c r="AL121" s="331"/>
      <c r="AM121" s="331"/>
      <c r="AN121" s="331"/>
      <c r="AO121" s="331"/>
      <c r="AP121" s="331"/>
    </row>
    <row r="122" spans="1:45" s="154" customFormat="1" ht="18" customHeight="1">
      <c r="A122" s="330"/>
      <c r="B122" s="329"/>
      <c r="C122" s="329"/>
      <c r="D122" s="329"/>
      <c r="E122" s="329"/>
      <c r="F122" s="329"/>
      <c r="G122" s="314"/>
      <c r="H122" s="91"/>
      <c r="I122" s="324"/>
      <c r="J122" s="60"/>
      <c r="K122" s="29"/>
      <c r="L122" s="29"/>
      <c r="M122" s="29"/>
      <c r="N122" s="331"/>
      <c r="P122" s="331"/>
      <c r="Q122" s="331"/>
      <c r="R122" s="331"/>
      <c r="S122" s="331"/>
      <c r="T122" s="331"/>
      <c r="U122" s="331"/>
      <c r="V122" s="331"/>
      <c r="W122" s="331"/>
      <c r="X122" s="331"/>
      <c r="Y122" s="331"/>
      <c r="Z122" s="331"/>
      <c r="AA122" s="331"/>
      <c r="AB122" s="331"/>
      <c r="AC122" s="331"/>
      <c r="AD122" s="331"/>
      <c r="AE122" s="331"/>
      <c r="AF122" s="331"/>
      <c r="AG122" s="331"/>
      <c r="AH122" s="331"/>
      <c r="AI122" s="331"/>
      <c r="AJ122" s="331"/>
      <c r="AK122" s="331"/>
      <c r="AL122" s="331"/>
      <c r="AM122" s="331"/>
      <c r="AN122" s="331"/>
      <c r="AO122" s="331"/>
      <c r="AP122" s="331"/>
    </row>
    <row r="123" spans="1:45" s="154" customFormat="1" ht="30.65" customHeight="1">
      <c r="A123" s="330"/>
      <c r="B123" s="1013" t="s">
        <v>261</v>
      </c>
      <c r="C123" s="410"/>
      <c r="D123" s="410"/>
      <c r="E123" s="410"/>
      <c r="F123" s="410"/>
      <c r="G123" s="411"/>
      <c r="H123" s="412"/>
      <c r="I123" s="973"/>
      <c r="J123" s="413"/>
      <c r="K123" s="413"/>
      <c r="L123" s="413"/>
      <c r="M123" s="413"/>
      <c r="N123" s="331"/>
      <c r="P123" s="331"/>
      <c r="Q123" s="331"/>
      <c r="R123" s="331"/>
      <c r="S123" s="331"/>
      <c r="T123" s="331"/>
      <c r="U123" s="331"/>
      <c r="V123" s="331"/>
      <c r="W123" s="331"/>
      <c r="X123" s="331"/>
      <c r="Y123" s="331"/>
      <c r="Z123" s="331"/>
      <c r="AA123" s="331"/>
      <c r="AB123" s="331"/>
      <c r="AC123" s="331"/>
      <c r="AD123" s="331"/>
      <c r="AE123" s="331"/>
      <c r="AF123" s="331"/>
      <c r="AG123" s="331"/>
      <c r="AH123" s="331"/>
      <c r="AI123" s="331"/>
      <c r="AJ123" s="331"/>
      <c r="AK123" s="331"/>
      <c r="AL123" s="331"/>
      <c r="AM123" s="331"/>
      <c r="AN123" s="331"/>
      <c r="AO123" s="331"/>
      <c r="AP123" s="331"/>
    </row>
    <row r="124" spans="1:45" s="154" customFormat="1" ht="18" customHeight="1">
      <c r="A124" s="330"/>
      <c r="B124" s="310" t="s">
        <v>262</v>
      </c>
      <c r="C124" s="22"/>
      <c r="D124" s="22"/>
      <c r="E124" s="22"/>
      <c r="F124" s="22"/>
      <c r="G124" s="392" t="s">
        <v>15</v>
      </c>
      <c r="H124" s="392"/>
      <c r="I124" s="392">
        <v>2021</v>
      </c>
      <c r="J124" s="392">
        <v>2022</v>
      </c>
      <c r="K124" s="392">
        <v>2023</v>
      </c>
      <c r="L124" s="392">
        <v>2024</v>
      </c>
      <c r="M124" s="392">
        <v>2025</v>
      </c>
      <c r="N124" s="331"/>
      <c r="P124" s="331"/>
      <c r="Q124" s="331"/>
      <c r="R124" s="331"/>
      <c r="S124" s="331"/>
      <c r="T124" s="331"/>
      <c r="U124" s="331"/>
      <c r="V124" s="331"/>
      <c r="W124" s="331"/>
      <c r="X124" s="331"/>
      <c r="Y124" s="331"/>
      <c r="Z124" s="331"/>
      <c r="AA124" s="331"/>
      <c r="AB124" s="331"/>
      <c r="AC124" s="331"/>
      <c r="AD124" s="331"/>
      <c r="AE124" s="331"/>
      <c r="AF124" s="331"/>
      <c r="AG124" s="331"/>
      <c r="AH124" s="331"/>
      <c r="AI124" s="331"/>
      <c r="AJ124" s="331"/>
      <c r="AK124" s="331"/>
      <c r="AL124" s="331"/>
      <c r="AM124" s="331"/>
      <c r="AN124" s="331"/>
      <c r="AO124" s="331"/>
      <c r="AP124" s="331"/>
    </row>
    <row r="125" spans="1:45" s="154" customFormat="1" ht="18" customHeight="1">
      <c r="A125" s="330"/>
      <c r="B125" s="380" t="s">
        <v>263</v>
      </c>
      <c r="C125" s="380"/>
      <c r="D125" s="380"/>
      <c r="E125" s="380"/>
      <c r="F125" s="380"/>
      <c r="G125" s="381"/>
      <c r="H125" s="382"/>
      <c r="I125" s="383"/>
      <c r="J125" s="383"/>
      <c r="K125" s="383"/>
      <c r="L125" s="383"/>
      <c r="M125" s="172"/>
      <c r="N125" s="331"/>
      <c r="P125" s="331"/>
      <c r="Q125" s="331"/>
      <c r="R125" s="331"/>
      <c r="S125" s="331"/>
      <c r="T125" s="331"/>
      <c r="U125" s="331"/>
      <c r="V125" s="331"/>
      <c r="W125" s="331"/>
      <c r="X125" s="331"/>
      <c r="Y125" s="331"/>
      <c r="Z125" s="331"/>
      <c r="AA125" s="331"/>
      <c r="AB125" s="331"/>
      <c r="AC125" s="331"/>
      <c r="AD125" s="331"/>
      <c r="AE125" s="331"/>
      <c r="AF125" s="331"/>
      <c r="AG125" s="331"/>
      <c r="AH125" s="331"/>
      <c r="AI125" s="331"/>
      <c r="AJ125" s="331"/>
      <c r="AK125" s="331"/>
      <c r="AL125" s="331"/>
      <c r="AM125" s="331"/>
      <c r="AN125" s="331"/>
      <c r="AO125" s="331"/>
      <c r="AP125" s="331"/>
    </row>
    <row r="126" spans="1:45" s="154" customFormat="1" ht="18" customHeight="1">
      <c r="A126" s="330"/>
      <c r="B126" s="700"/>
      <c r="C126" s="700"/>
      <c r="D126" s="700"/>
      <c r="E126" s="700"/>
      <c r="F126" s="700"/>
      <c r="G126" s="701"/>
      <c r="H126" s="209"/>
      <c r="I126" s="702"/>
      <c r="J126" s="702"/>
      <c r="K126" s="702"/>
      <c r="L126" s="702"/>
      <c r="M126" s="51"/>
      <c r="N126" s="331"/>
      <c r="P126" s="331"/>
      <c r="Q126" s="331"/>
      <c r="R126" s="331"/>
      <c r="S126" s="331"/>
      <c r="T126" s="331"/>
      <c r="U126" s="331"/>
      <c r="V126" s="331"/>
      <c r="W126" s="331"/>
      <c r="X126" s="331"/>
      <c r="Y126" s="331"/>
      <c r="Z126" s="331"/>
      <c r="AA126" s="331"/>
      <c r="AB126" s="331"/>
      <c r="AC126" s="331"/>
      <c r="AD126" s="331"/>
      <c r="AE126" s="331"/>
      <c r="AF126" s="331"/>
      <c r="AG126" s="331"/>
      <c r="AH126" s="331"/>
      <c r="AI126" s="331"/>
      <c r="AJ126" s="331"/>
      <c r="AK126" s="331"/>
      <c r="AL126" s="331"/>
      <c r="AM126" s="331"/>
      <c r="AN126" s="331"/>
      <c r="AO126" s="331"/>
      <c r="AP126" s="331"/>
    </row>
    <row r="127" spans="1:45" s="154" customFormat="1" ht="18" customHeight="1">
      <c r="A127" s="343"/>
      <c r="B127" s="628" t="s">
        <v>264</v>
      </c>
      <c r="C127" s="628"/>
      <c r="D127" s="628"/>
      <c r="E127" s="628"/>
      <c r="F127" s="628"/>
      <c r="G127" s="703"/>
      <c r="H127" s="586"/>
      <c r="I127" s="704"/>
      <c r="J127" s="704"/>
      <c r="K127" s="704"/>
      <c r="L127" s="704"/>
      <c r="M127" s="705"/>
      <c r="N127" s="331"/>
      <c r="P127" s="331"/>
      <c r="Q127" s="331"/>
      <c r="R127" s="331"/>
      <c r="S127" s="331"/>
      <c r="T127" s="331"/>
      <c r="U127" s="331"/>
      <c r="V127" s="331"/>
      <c r="W127" s="331"/>
      <c r="X127" s="331"/>
      <c r="Y127" s="331"/>
      <c r="Z127" s="331"/>
      <c r="AA127" s="331"/>
      <c r="AB127" s="331"/>
      <c r="AC127" s="331"/>
      <c r="AD127" s="331"/>
      <c r="AE127" s="331"/>
      <c r="AF127" s="331"/>
      <c r="AG127" s="331"/>
      <c r="AH127" s="331"/>
      <c r="AI127" s="331"/>
      <c r="AJ127" s="331"/>
      <c r="AK127" s="331"/>
      <c r="AL127" s="331"/>
      <c r="AM127" s="331"/>
      <c r="AN127" s="331"/>
      <c r="AO127" s="331"/>
      <c r="AP127" s="331"/>
    </row>
    <row r="128" spans="1:45" s="154" customFormat="1" ht="18" customHeight="1">
      <c r="A128" s="343"/>
      <c r="B128" s="313" t="s">
        <v>265</v>
      </c>
      <c r="C128" s="313"/>
      <c r="D128" s="313"/>
      <c r="E128" s="313"/>
      <c r="F128" s="313"/>
      <c r="G128" s="91" t="s">
        <v>266</v>
      </c>
      <c r="H128" s="91"/>
      <c r="I128" s="422">
        <v>2</v>
      </c>
      <c r="J128" s="709">
        <v>0</v>
      </c>
      <c r="K128" s="709">
        <v>0</v>
      </c>
      <c r="L128" s="709">
        <v>0</v>
      </c>
      <c r="M128" s="710">
        <v>0</v>
      </c>
      <c r="N128" s="331"/>
      <c r="P128" s="331"/>
      <c r="Q128" s="331"/>
      <c r="R128" s="331"/>
      <c r="S128" s="331"/>
      <c r="T128" s="331"/>
      <c r="U128" s="331"/>
      <c r="V128" s="331"/>
      <c r="W128" s="331"/>
      <c r="X128" s="331"/>
      <c r="Y128" s="331"/>
      <c r="Z128" s="331"/>
      <c r="AA128" s="331"/>
      <c r="AB128" s="331"/>
      <c r="AC128" s="331"/>
      <c r="AD128" s="331"/>
      <c r="AE128" s="331"/>
      <c r="AF128" s="331"/>
      <c r="AG128" s="331"/>
      <c r="AH128" s="331"/>
      <c r="AI128" s="331"/>
      <c r="AJ128" s="331"/>
      <c r="AK128" s="331"/>
      <c r="AL128" s="331"/>
      <c r="AM128" s="331"/>
      <c r="AN128" s="331"/>
      <c r="AO128" s="331"/>
      <c r="AP128" s="331"/>
    </row>
    <row r="129" spans="1:42" s="154" customFormat="1" ht="18" customHeight="1">
      <c r="A129" s="343"/>
      <c r="B129" s="313" t="s">
        <v>267</v>
      </c>
      <c r="C129" s="313"/>
      <c r="D129" s="313"/>
      <c r="E129" s="313"/>
      <c r="F129" s="313"/>
      <c r="G129" s="91" t="s">
        <v>268</v>
      </c>
      <c r="H129" s="91"/>
      <c r="I129" s="422">
        <v>16</v>
      </c>
      <c r="J129" s="709">
        <v>0</v>
      </c>
      <c r="K129" s="709">
        <v>0</v>
      </c>
      <c r="L129" s="709">
        <v>0</v>
      </c>
      <c r="M129" s="710">
        <v>0</v>
      </c>
      <c r="N129" s="331"/>
      <c r="P129" s="331"/>
      <c r="Q129" s="331"/>
      <c r="R129" s="331"/>
      <c r="S129" s="331"/>
      <c r="T129" s="331"/>
      <c r="U129" s="331"/>
      <c r="V129" s="331"/>
      <c r="W129" s="331"/>
      <c r="X129" s="331"/>
      <c r="Y129" s="331"/>
      <c r="Z129" s="331"/>
      <c r="AA129" s="331"/>
      <c r="AB129" s="331"/>
      <c r="AC129" s="331"/>
      <c r="AD129" s="331"/>
      <c r="AE129" s="331"/>
      <c r="AF129" s="331"/>
      <c r="AG129" s="331"/>
      <c r="AH129" s="331"/>
      <c r="AI129" s="331"/>
      <c r="AJ129" s="331"/>
      <c r="AK129" s="331"/>
      <c r="AL129" s="331"/>
      <c r="AM129" s="331"/>
      <c r="AN129" s="331"/>
      <c r="AO129" s="331"/>
      <c r="AP129" s="331"/>
    </row>
    <row r="130" spans="1:42" s="154" customFormat="1" ht="18" customHeight="1">
      <c r="A130" s="309"/>
      <c r="B130" s="369" t="s">
        <v>269</v>
      </c>
      <c r="C130" s="369"/>
      <c r="D130" s="369"/>
      <c r="E130" s="369"/>
      <c r="F130" s="369"/>
      <c r="G130" s="371" t="s">
        <v>270</v>
      </c>
      <c r="H130" s="371"/>
      <c r="I130" s="422">
        <v>0</v>
      </c>
      <c r="J130" s="711">
        <v>0</v>
      </c>
      <c r="K130" s="711">
        <v>0</v>
      </c>
      <c r="L130" s="711">
        <v>0</v>
      </c>
      <c r="M130" s="422">
        <v>0</v>
      </c>
      <c r="N130" s="345"/>
      <c r="X130" s="331"/>
      <c r="Y130" s="331"/>
      <c r="Z130" s="331"/>
      <c r="AA130" s="331"/>
      <c r="AB130" s="331"/>
      <c r="AC130" s="331"/>
      <c r="AD130" s="331"/>
      <c r="AE130" s="331"/>
      <c r="AF130" s="331"/>
      <c r="AG130" s="331"/>
      <c r="AH130" s="331"/>
      <c r="AI130" s="331"/>
      <c r="AJ130" s="331"/>
      <c r="AK130" s="331"/>
      <c r="AL130" s="331"/>
      <c r="AM130" s="331"/>
      <c r="AN130" s="331"/>
      <c r="AO130" s="331"/>
      <c r="AP130" s="331"/>
    </row>
    <row r="131" spans="1:42" s="154" customFormat="1" ht="18" customHeight="1">
      <c r="A131" s="309"/>
      <c r="B131" s="369" t="s">
        <v>271</v>
      </c>
      <c r="C131" s="369"/>
      <c r="D131" s="369"/>
      <c r="E131" s="369"/>
      <c r="F131" s="369"/>
      <c r="G131" s="371" t="s">
        <v>268</v>
      </c>
      <c r="H131" s="371"/>
      <c r="I131" s="422">
        <v>0</v>
      </c>
      <c r="J131" s="711">
        <v>0</v>
      </c>
      <c r="K131" s="711">
        <v>0</v>
      </c>
      <c r="L131" s="711">
        <v>0</v>
      </c>
      <c r="M131" s="422">
        <v>0</v>
      </c>
      <c r="N131" s="345"/>
      <c r="X131" s="331"/>
      <c r="Y131" s="331"/>
      <c r="Z131" s="331"/>
      <c r="AA131" s="331"/>
      <c r="AB131" s="331"/>
      <c r="AC131" s="331"/>
      <c r="AD131" s="331"/>
      <c r="AE131" s="331"/>
      <c r="AF131" s="331"/>
      <c r="AG131" s="331"/>
      <c r="AH131" s="331"/>
      <c r="AI131" s="331"/>
      <c r="AJ131" s="331"/>
      <c r="AK131" s="331"/>
      <c r="AL131" s="331"/>
      <c r="AM131" s="331"/>
      <c r="AN131" s="331"/>
      <c r="AO131" s="331"/>
      <c r="AP131" s="331"/>
    </row>
    <row r="132" spans="1:42" s="347" customFormat="1" ht="18" customHeight="1">
      <c r="A132" s="309"/>
      <c r="B132" s="20"/>
      <c r="C132" s="20"/>
      <c r="D132" s="20"/>
      <c r="E132" s="20"/>
      <c r="F132" s="20"/>
      <c r="G132" s="122"/>
      <c r="H132" s="122"/>
      <c r="I132" s="122"/>
      <c r="J132" s="122"/>
      <c r="K132" s="122"/>
      <c r="L132" s="28"/>
      <c r="M132" s="28"/>
      <c r="N132" s="346"/>
      <c r="X132" s="345"/>
      <c r="Y132" s="345"/>
      <c r="Z132" s="345"/>
      <c r="AA132" s="345"/>
      <c r="AB132" s="345"/>
      <c r="AC132" s="345"/>
      <c r="AD132" s="345"/>
      <c r="AE132" s="345"/>
      <c r="AF132" s="345"/>
      <c r="AG132" s="345"/>
      <c r="AH132" s="345"/>
      <c r="AI132" s="345"/>
      <c r="AJ132" s="345"/>
      <c r="AK132" s="345"/>
      <c r="AL132" s="345"/>
      <c r="AM132" s="345"/>
      <c r="AN132" s="345"/>
      <c r="AO132" s="345"/>
      <c r="AP132" s="345"/>
    </row>
    <row r="133" spans="1:42" s="347" customFormat="1" ht="18" customHeight="1">
      <c r="A133" s="309"/>
      <c r="B133" s="628" t="s">
        <v>272</v>
      </c>
      <c r="C133" s="628"/>
      <c r="D133" s="628"/>
      <c r="E133" s="628"/>
      <c r="F133" s="628"/>
      <c r="G133" s="586"/>
      <c r="H133" s="586"/>
      <c r="I133" s="586"/>
      <c r="J133" s="586"/>
      <c r="K133" s="586"/>
      <c r="L133" s="586"/>
      <c r="M133" s="553"/>
      <c r="N133" s="346"/>
      <c r="X133" s="345"/>
      <c r="Y133" s="345"/>
      <c r="Z133" s="345"/>
      <c r="AA133" s="345"/>
      <c r="AB133" s="345"/>
      <c r="AC133" s="345"/>
      <c r="AD133" s="345"/>
      <c r="AE133" s="345"/>
      <c r="AF133" s="345"/>
      <c r="AG133" s="345"/>
      <c r="AH133" s="345"/>
      <c r="AI133" s="345"/>
      <c r="AJ133" s="345"/>
      <c r="AK133" s="345"/>
      <c r="AL133" s="345"/>
      <c r="AM133" s="345"/>
      <c r="AN133" s="345"/>
      <c r="AO133" s="345"/>
      <c r="AP133" s="345"/>
    </row>
    <row r="134" spans="1:42" s="347" customFormat="1" ht="18" customHeight="1">
      <c r="A134" s="309"/>
      <c r="B134" s="369" t="s">
        <v>265</v>
      </c>
      <c r="C134" s="46"/>
      <c r="D134" s="46"/>
      <c r="E134" s="46"/>
      <c r="F134" s="46"/>
      <c r="G134" s="371" t="s">
        <v>266</v>
      </c>
      <c r="H134" s="515"/>
      <c r="I134" s="974">
        <v>44</v>
      </c>
      <c r="J134" s="422">
        <v>22</v>
      </c>
      <c r="K134" s="422">
        <v>15</v>
      </c>
      <c r="L134" s="422">
        <v>8</v>
      </c>
      <c r="M134" s="712">
        <v>9</v>
      </c>
      <c r="N134" s="346"/>
      <c r="X134" s="345"/>
      <c r="Y134" s="345"/>
      <c r="Z134" s="345"/>
      <c r="AA134" s="345"/>
      <c r="AB134" s="345"/>
      <c r="AC134" s="345"/>
      <c r="AD134" s="345"/>
      <c r="AE134" s="345"/>
      <c r="AF134" s="345"/>
      <c r="AG134" s="345"/>
      <c r="AH134" s="345"/>
      <c r="AI134" s="345"/>
      <c r="AJ134" s="345"/>
      <c r="AK134" s="345"/>
      <c r="AL134" s="345"/>
      <c r="AM134" s="345"/>
      <c r="AN134" s="345"/>
      <c r="AO134" s="345"/>
      <c r="AP134" s="345"/>
    </row>
    <row r="135" spans="1:42" s="347" customFormat="1" ht="18" customHeight="1">
      <c r="A135" s="309"/>
      <c r="B135" s="369" t="s">
        <v>267</v>
      </c>
      <c r="C135" s="46"/>
      <c r="D135" s="46"/>
      <c r="E135" s="46"/>
      <c r="F135" s="46"/>
      <c r="G135" s="371" t="s">
        <v>268</v>
      </c>
      <c r="H135" s="515"/>
      <c r="I135" s="975">
        <v>32.270000000000003</v>
      </c>
      <c r="J135" s="832">
        <v>19.559999999999999</v>
      </c>
      <c r="K135" s="832">
        <v>16.72</v>
      </c>
      <c r="L135" s="832">
        <v>5.58</v>
      </c>
      <c r="M135" s="713">
        <v>18</v>
      </c>
      <c r="N135" s="346"/>
      <c r="X135" s="345"/>
      <c r="Y135" s="345"/>
      <c r="Z135" s="345"/>
      <c r="AA135" s="345"/>
      <c r="AB135" s="345"/>
      <c r="AC135" s="345"/>
      <c r="AD135" s="345"/>
      <c r="AE135" s="345"/>
      <c r="AF135" s="345"/>
      <c r="AG135" s="345"/>
      <c r="AH135" s="345"/>
      <c r="AI135" s="345"/>
      <c r="AJ135" s="345"/>
      <c r="AK135" s="345"/>
      <c r="AL135" s="345"/>
      <c r="AM135" s="345"/>
      <c r="AN135" s="345"/>
      <c r="AO135" s="345"/>
      <c r="AP135" s="345"/>
    </row>
    <row r="136" spans="1:42" s="154" customFormat="1" ht="18" customHeight="1">
      <c r="A136" s="309"/>
      <c r="B136" s="369" t="s">
        <v>269</v>
      </c>
      <c r="C136" s="46"/>
      <c r="D136" s="46"/>
      <c r="E136" s="46"/>
      <c r="F136" s="46"/>
      <c r="G136" s="371" t="s">
        <v>270</v>
      </c>
      <c r="H136" s="515"/>
      <c r="I136" s="976">
        <v>1.6938000000000002E-2</v>
      </c>
      <c r="J136" s="714">
        <v>7.6470000000000002E-3</v>
      </c>
      <c r="K136" s="714">
        <v>2.0479999999999999E-3</v>
      </c>
      <c r="L136" s="714">
        <v>5.2880000000000002E-3</v>
      </c>
      <c r="M136" s="715">
        <v>4.7400000000000003E-3</v>
      </c>
      <c r="N136" s="345"/>
      <c r="X136" s="331"/>
      <c r="Y136" s="331"/>
      <c r="Z136" s="331"/>
      <c r="AA136" s="331"/>
      <c r="AB136" s="331"/>
      <c r="AC136" s="331"/>
      <c r="AD136" s="331"/>
      <c r="AE136" s="331"/>
      <c r="AF136" s="331"/>
      <c r="AG136" s="331"/>
      <c r="AH136" s="331"/>
      <c r="AI136" s="331"/>
      <c r="AJ136" s="331"/>
      <c r="AK136" s="331"/>
      <c r="AL136" s="331"/>
      <c r="AM136" s="331"/>
      <c r="AN136" s="331"/>
      <c r="AO136" s="331"/>
      <c r="AP136" s="331"/>
    </row>
    <row r="137" spans="1:42" s="154" customFormat="1" ht="18" customHeight="1">
      <c r="A137" s="309"/>
      <c r="B137" s="88"/>
      <c r="C137" s="88"/>
      <c r="D137" s="88"/>
      <c r="E137" s="88"/>
      <c r="F137" s="88"/>
      <c r="G137" s="708"/>
      <c r="H137" s="708"/>
      <c r="I137" s="977"/>
      <c r="J137" s="708"/>
      <c r="K137" s="708"/>
      <c r="L137" s="28"/>
      <c r="M137" s="28"/>
      <c r="N137" s="346"/>
      <c r="X137" s="331"/>
      <c r="Y137" s="331"/>
      <c r="Z137" s="331"/>
      <c r="AA137" s="331"/>
      <c r="AB137" s="331"/>
      <c r="AC137" s="331"/>
      <c r="AD137" s="331"/>
      <c r="AE137" s="331"/>
      <c r="AF137" s="331"/>
      <c r="AG137" s="331"/>
      <c r="AH137" s="331"/>
      <c r="AI137" s="331"/>
      <c r="AJ137" s="331"/>
      <c r="AK137" s="331"/>
      <c r="AL137" s="331"/>
      <c r="AM137" s="331"/>
      <c r="AN137" s="331"/>
      <c r="AO137" s="331"/>
      <c r="AP137" s="331"/>
    </row>
    <row r="138" spans="1:42" s="154" customFormat="1" ht="18" customHeight="1">
      <c r="A138" s="309"/>
      <c r="B138" s="927" t="s">
        <v>273</v>
      </c>
      <c r="C138" s="384"/>
      <c r="D138" s="384"/>
      <c r="E138" s="384"/>
      <c r="F138" s="384"/>
      <c r="G138" s="385"/>
      <c r="H138" s="385"/>
      <c r="I138" s="978"/>
      <c r="J138" s="385"/>
      <c r="K138" s="385"/>
      <c r="L138" s="385"/>
      <c r="M138" s="506"/>
      <c r="N138" s="346"/>
      <c r="X138" s="331"/>
      <c r="Y138" s="331"/>
      <c r="Z138" s="331"/>
      <c r="AA138" s="331"/>
      <c r="AB138" s="331"/>
      <c r="AC138" s="331"/>
      <c r="AD138" s="331"/>
      <c r="AE138" s="331"/>
      <c r="AF138" s="331"/>
      <c r="AG138" s="331"/>
      <c r="AH138" s="331"/>
      <c r="AI138" s="331"/>
      <c r="AJ138" s="331"/>
      <c r="AK138" s="331"/>
      <c r="AL138" s="331"/>
      <c r="AM138" s="331"/>
      <c r="AN138" s="331"/>
      <c r="AO138" s="331"/>
      <c r="AP138" s="331"/>
    </row>
    <row r="139" spans="1:42" s="154" customFormat="1" ht="18" customHeight="1">
      <c r="A139" s="309"/>
      <c r="B139" s="369" t="s">
        <v>274</v>
      </c>
      <c r="C139" s="46"/>
      <c r="D139" s="46"/>
      <c r="E139" s="46"/>
      <c r="F139" s="46"/>
      <c r="G139" s="371" t="s">
        <v>268</v>
      </c>
      <c r="H139" s="515"/>
      <c r="I139" s="975">
        <v>20.65</v>
      </c>
      <c r="J139" s="422">
        <v>1.3</v>
      </c>
      <c r="K139" s="422">
        <v>4.7</v>
      </c>
      <c r="L139" s="422">
        <v>4.2</v>
      </c>
      <c r="M139" s="832">
        <v>7.31</v>
      </c>
      <c r="N139" s="346"/>
      <c r="X139" s="331"/>
      <c r="Y139" s="331"/>
      <c r="Z139" s="331"/>
      <c r="AA139" s="331"/>
      <c r="AB139" s="331"/>
      <c r="AC139" s="331"/>
      <c r="AD139" s="331"/>
      <c r="AE139" s="331"/>
      <c r="AF139" s="331"/>
      <c r="AG139" s="331"/>
      <c r="AH139" s="331"/>
      <c r="AI139" s="331"/>
      <c r="AJ139" s="331"/>
      <c r="AK139" s="331"/>
      <c r="AL139" s="331"/>
      <c r="AM139" s="331"/>
      <c r="AN139" s="331"/>
      <c r="AO139" s="331"/>
      <c r="AP139" s="331"/>
    </row>
    <row r="140" spans="1:42" s="154" customFormat="1" ht="18" customHeight="1">
      <c r="A140" s="309"/>
      <c r="B140" s="369" t="s">
        <v>275</v>
      </c>
      <c r="C140" s="88"/>
      <c r="D140" s="88"/>
      <c r="E140" s="88"/>
      <c r="F140" s="88"/>
      <c r="G140" s="873" t="s">
        <v>198</v>
      </c>
      <c r="H140" s="675"/>
      <c r="I140" s="979">
        <v>6881.085</v>
      </c>
      <c r="J140" s="874">
        <v>6033.15</v>
      </c>
      <c r="K140" s="874">
        <v>3921.48</v>
      </c>
      <c r="L140" s="874">
        <v>3620.7</v>
      </c>
      <c r="M140" s="874">
        <v>3742.58</v>
      </c>
      <c r="N140" s="346"/>
      <c r="X140" s="331"/>
      <c r="Y140" s="331"/>
      <c r="Z140" s="331"/>
      <c r="AA140" s="331"/>
      <c r="AB140" s="331"/>
      <c r="AC140" s="331"/>
      <c r="AD140" s="331"/>
      <c r="AE140" s="331"/>
      <c r="AF140" s="331"/>
      <c r="AG140" s="331"/>
      <c r="AH140" s="331"/>
      <c r="AI140" s="331"/>
      <c r="AJ140" s="331"/>
      <c r="AK140" s="331"/>
      <c r="AL140" s="331"/>
      <c r="AM140" s="331"/>
      <c r="AN140" s="331"/>
      <c r="AO140" s="331"/>
      <c r="AP140" s="331"/>
    </row>
    <row r="141" spans="1:42" s="154" customFormat="1" ht="18" customHeight="1">
      <c r="A141" s="309"/>
      <c r="B141" s="35"/>
      <c r="C141" s="88"/>
      <c r="D141" s="88"/>
      <c r="E141" s="88"/>
      <c r="F141" s="88"/>
      <c r="G141" s="708"/>
      <c r="H141" s="708"/>
      <c r="I141" s="708"/>
      <c r="J141" s="708"/>
      <c r="K141" s="708"/>
      <c r="L141" s="708"/>
      <c r="M141" s="28"/>
      <c r="N141" s="346"/>
      <c r="X141" s="331"/>
      <c r="Y141" s="331"/>
      <c r="Z141" s="331"/>
      <c r="AA141" s="331"/>
      <c r="AB141" s="331"/>
      <c r="AC141" s="331"/>
      <c r="AD141" s="331"/>
      <c r="AE141" s="331"/>
      <c r="AF141" s="331"/>
      <c r="AG141" s="331"/>
      <c r="AH141" s="331"/>
      <c r="AI141" s="331"/>
      <c r="AJ141" s="331"/>
      <c r="AK141" s="331"/>
      <c r="AL141" s="331"/>
      <c r="AM141" s="331"/>
      <c r="AN141" s="331"/>
      <c r="AO141" s="331"/>
      <c r="AP141" s="331"/>
    </row>
    <row r="142" spans="1:42" s="154" customFormat="1" ht="18" customHeight="1">
      <c r="A142" s="316"/>
      <c r="B142" s="384" t="s">
        <v>276</v>
      </c>
      <c r="C142" s="384"/>
      <c r="D142" s="384"/>
      <c r="E142" s="384"/>
      <c r="F142" s="384"/>
      <c r="G142" s="386"/>
      <c r="H142" s="386"/>
      <c r="I142" s="385"/>
      <c r="J142" s="385"/>
      <c r="K142" s="438"/>
      <c r="L142" s="438"/>
      <c r="M142" s="506"/>
      <c r="N142" s="346"/>
      <c r="X142" s="331"/>
      <c r="Y142" s="331"/>
      <c r="Z142" s="331"/>
      <c r="AA142" s="331"/>
      <c r="AB142" s="331"/>
      <c r="AC142" s="331"/>
      <c r="AD142" s="331"/>
      <c r="AE142" s="331"/>
      <c r="AF142" s="331"/>
      <c r="AG142" s="331"/>
      <c r="AH142" s="331"/>
      <c r="AI142" s="331"/>
      <c r="AJ142" s="331"/>
      <c r="AK142" s="331"/>
      <c r="AL142" s="331"/>
      <c r="AM142" s="331"/>
      <c r="AN142" s="331"/>
      <c r="AO142" s="331"/>
      <c r="AP142" s="331"/>
    </row>
    <row r="143" spans="1:42" s="154" customFormat="1" ht="18" customHeight="1">
      <c r="A143" s="316"/>
      <c r="B143" s="313" t="s">
        <v>277</v>
      </c>
      <c r="C143" s="372"/>
      <c r="D143" s="372"/>
      <c r="E143" s="372"/>
      <c r="F143" s="372"/>
      <c r="G143" s="91" t="s">
        <v>278</v>
      </c>
      <c r="H143" s="373"/>
      <c r="I143" s="980">
        <v>4.0999999999999996</v>
      </c>
      <c r="J143" s="981" t="s">
        <v>279</v>
      </c>
      <c r="K143" s="709" t="s">
        <v>280</v>
      </c>
      <c r="L143" s="709" t="s">
        <v>281</v>
      </c>
      <c r="M143" s="710" t="s">
        <v>282</v>
      </c>
      <c r="N143" s="345"/>
      <c r="P143" s="345"/>
      <c r="Q143" s="345"/>
      <c r="R143" s="345"/>
      <c r="S143" s="345"/>
      <c r="T143" s="345"/>
      <c r="U143" s="331"/>
      <c r="V143" s="331"/>
      <c r="W143" s="331"/>
      <c r="X143" s="331"/>
      <c r="Y143" s="331"/>
      <c r="Z143" s="331"/>
      <c r="AA143" s="331"/>
      <c r="AB143" s="331"/>
      <c r="AC143" s="331"/>
      <c r="AD143" s="331"/>
      <c r="AE143" s="331"/>
      <c r="AF143" s="331"/>
      <c r="AG143" s="331"/>
      <c r="AH143" s="331"/>
      <c r="AI143" s="331"/>
      <c r="AJ143" s="331"/>
      <c r="AK143" s="331"/>
      <c r="AL143" s="331"/>
      <c r="AM143" s="331"/>
      <c r="AN143" s="331"/>
      <c r="AO143" s="331"/>
      <c r="AP143" s="331"/>
    </row>
    <row r="144" spans="1:42" s="154" customFormat="1" ht="18" customHeight="1">
      <c r="A144" s="316"/>
      <c r="B144" s="313" t="s">
        <v>283</v>
      </c>
      <c r="C144" s="372"/>
      <c r="D144" s="372"/>
      <c r="E144" s="372"/>
      <c r="F144" s="372"/>
      <c r="G144" s="91" t="s">
        <v>284</v>
      </c>
      <c r="H144" s="373"/>
      <c r="I144" s="980">
        <v>6.7</v>
      </c>
      <c r="J144" s="981" t="s">
        <v>285</v>
      </c>
      <c r="K144" s="709" t="s">
        <v>286</v>
      </c>
      <c r="L144" s="709" t="s">
        <v>287</v>
      </c>
      <c r="M144" s="710">
        <v>1.7</v>
      </c>
      <c r="N144" s="345"/>
      <c r="P144" s="345"/>
      <c r="Q144" s="345"/>
      <c r="R144" s="345"/>
      <c r="S144" s="345"/>
      <c r="T144" s="345"/>
      <c r="U144" s="331"/>
      <c r="V144" s="331"/>
      <c r="W144" s="331"/>
      <c r="X144" s="331"/>
      <c r="Y144" s="331"/>
      <c r="Z144" s="331"/>
      <c r="AA144" s="331"/>
      <c r="AB144" s="331"/>
      <c r="AC144" s="331"/>
      <c r="AD144" s="331"/>
      <c r="AE144" s="331"/>
      <c r="AF144" s="331"/>
      <c r="AG144" s="331"/>
      <c r="AH144" s="331"/>
      <c r="AI144" s="331"/>
      <c r="AJ144" s="331"/>
      <c r="AK144" s="331"/>
      <c r="AL144" s="331"/>
      <c r="AM144" s="331"/>
      <c r="AN144" s="331"/>
      <c r="AO144" s="331"/>
      <c r="AP144" s="331"/>
    </row>
    <row r="145" spans="1:48" s="154" customFormat="1" ht="18" customHeight="1">
      <c r="A145" s="309"/>
      <c r="B145" s="35"/>
      <c r="C145" s="19"/>
      <c r="D145" s="19"/>
      <c r="E145" s="19"/>
      <c r="F145" s="19"/>
      <c r="G145" s="91"/>
      <c r="H145" s="91"/>
      <c r="I145" s="92"/>
      <c r="J145" s="92"/>
      <c r="K145" s="28"/>
      <c r="L145" s="28"/>
      <c r="M145" s="59"/>
      <c r="N145" s="346"/>
      <c r="P145" s="346"/>
      <c r="Q145" s="346"/>
      <c r="R145" s="346"/>
      <c r="S145" s="346"/>
      <c r="T145" s="346"/>
      <c r="U145" s="345"/>
      <c r="V145" s="345"/>
      <c r="W145" s="345"/>
      <c r="X145" s="331"/>
      <c r="Y145" s="331"/>
      <c r="Z145" s="331"/>
      <c r="AA145" s="331"/>
      <c r="AP145" s="345"/>
      <c r="AQ145" s="345"/>
      <c r="AR145" s="345"/>
      <c r="AS145" s="345"/>
      <c r="AT145" s="345"/>
      <c r="AU145" s="331"/>
      <c r="AV145" s="331"/>
    </row>
    <row r="146" spans="1:48" s="347" customFormat="1" ht="18" customHeight="1">
      <c r="A146" s="316"/>
      <c r="C146" s="329"/>
      <c r="D146" s="329"/>
      <c r="E146" s="329"/>
      <c r="F146" s="329"/>
      <c r="G146" s="329"/>
      <c r="H146" s="314"/>
      <c r="I146" s="91"/>
      <c r="J146" s="324"/>
      <c r="K146" s="324"/>
      <c r="L146" s="60"/>
      <c r="M146" s="60"/>
      <c r="N146" s="346"/>
      <c r="P146" s="346"/>
      <c r="Q146" s="346"/>
      <c r="R146" s="346"/>
      <c r="S146" s="346"/>
      <c r="T146" s="346"/>
      <c r="U146" s="345"/>
      <c r="V146" s="345"/>
      <c r="W146" s="345"/>
      <c r="X146" s="345"/>
      <c r="Y146" s="345"/>
      <c r="Z146" s="345"/>
      <c r="AA146" s="345"/>
      <c r="AP146" s="346"/>
      <c r="AQ146" s="346"/>
      <c r="AR146" s="346"/>
      <c r="AS146" s="346"/>
      <c r="AT146" s="346"/>
      <c r="AU146" s="345"/>
      <c r="AV146" s="345"/>
    </row>
    <row r="147" spans="1:48" s="161" customFormat="1" ht="18" customHeight="1">
      <c r="A147" s="309"/>
      <c r="B147" s="599" t="s">
        <v>288</v>
      </c>
      <c r="N147" s="345"/>
      <c r="P147" s="345"/>
      <c r="Q147" s="345"/>
      <c r="R147" s="345"/>
      <c r="S147" s="345"/>
      <c r="T147" s="345"/>
      <c r="U147" s="345"/>
      <c r="V147" s="345"/>
      <c r="W147" s="345"/>
      <c r="X147" s="346"/>
      <c r="Y147" s="346"/>
      <c r="Z147" s="346"/>
      <c r="AA147" s="346"/>
      <c r="AP147" s="346"/>
      <c r="AQ147" s="346"/>
      <c r="AR147" s="346"/>
      <c r="AS147" s="346"/>
      <c r="AT147" s="346"/>
      <c r="AU147" s="346"/>
      <c r="AV147" s="346"/>
    </row>
    <row r="148" spans="1:48" s="161" customFormat="1" ht="18" customHeight="1">
      <c r="A148" s="309"/>
      <c r="B148" s="835" t="s">
        <v>289</v>
      </c>
      <c r="N148" s="345"/>
      <c r="P148" s="345"/>
      <c r="Q148" s="345"/>
      <c r="R148" s="345"/>
      <c r="S148" s="345"/>
      <c r="T148" s="345"/>
      <c r="U148" s="345"/>
      <c r="V148" s="345"/>
      <c r="W148" s="345"/>
      <c r="X148" s="346"/>
      <c r="Y148" s="346"/>
      <c r="Z148" s="346"/>
      <c r="AA148" s="346"/>
      <c r="AP148" s="346"/>
      <c r="AQ148" s="346"/>
      <c r="AR148" s="346"/>
      <c r="AS148" s="346"/>
      <c r="AT148" s="346"/>
      <c r="AU148" s="346"/>
      <c r="AV148" s="346"/>
    </row>
    <row r="149" spans="1:48" s="161" customFormat="1" ht="18" customHeight="1">
      <c r="A149" s="309"/>
      <c r="B149" s="835" t="s">
        <v>124</v>
      </c>
      <c r="I149" s="347"/>
      <c r="J149" s="347"/>
      <c r="N149" s="346"/>
      <c r="P149" s="346"/>
      <c r="Q149" s="346"/>
      <c r="R149" s="346"/>
      <c r="S149" s="346"/>
      <c r="T149" s="346"/>
      <c r="U149" s="331"/>
      <c r="V149" s="331"/>
      <c r="W149" s="331"/>
      <c r="X149" s="346"/>
      <c r="Y149" s="346"/>
      <c r="Z149" s="346"/>
      <c r="AA149" s="346"/>
      <c r="AP149" s="346"/>
      <c r="AQ149" s="346"/>
      <c r="AR149" s="346"/>
      <c r="AS149" s="346"/>
      <c r="AT149" s="346"/>
      <c r="AU149" s="346"/>
      <c r="AV149" s="346"/>
    </row>
    <row r="150" spans="1:48" s="347" customFormat="1" ht="18" customHeight="1">
      <c r="A150" s="309"/>
      <c r="B150" s="835" t="s">
        <v>290</v>
      </c>
      <c r="I150" s="161"/>
      <c r="J150" s="161"/>
      <c r="N150" s="346"/>
      <c r="P150" s="346"/>
      <c r="Q150" s="346"/>
      <c r="R150" s="346"/>
      <c r="S150" s="346"/>
      <c r="T150" s="346"/>
      <c r="U150" s="331"/>
      <c r="V150" s="331"/>
      <c r="W150" s="331"/>
      <c r="X150" s="345"/>
      <c r="Y150" s="345"/>
      <c r="Z150" s="345"/>
      <c r="AA150" s="345"/>
      <c r="AP150" s="345"/>
      <c r="AQ150" s="345"/>
      <c r="AR150" s="345"/>
      <c r="AS150" s="345"/>
      <c r="AT150" s="345"/>
      <c r="AU150" s="345"/>
      <c r="AV150" s="345"/>
    </row>
    <row r="151" spans="1:48" s="161" customFormat="1" ht="18" customHeight="1">
      <c r="A151" s="309"/>
      <c r="B151" s="835" t="s">
        <v>291</v>
      </c>
      <c r="N151" s="346"/>
      <c r="P151" s="346"/>
      <c r="Q151" s="346"/>
      <c r="R151" s="346"/>
      <c r="S151" s="346"/>
      <c r="T151" s="346"/>
      <c r="U151" s="331"/>
      <c r="V151" s="331"/>
      <c r="W151" s="331"/>
      <c r="X151" s="346"/>
      <c r="Y151" s="346"/>
      <c r="Z151" s="346"/>
      <c r="AA151" s="346"/>
      <c r="AP151" s="346"/>
      <c r="AQ151" s="346"/>
      <c r="AR151" s="346"/>
      <c r="AS151" s="346"/>
      <c r="AT151" s="346"/>
      <c r="AU151" s="346"/>
      <c r="AV151" s="346"/>
    </row>
    <row r="152" spans="1:48" s="161" customFormat="1" ht="18" customHeight="1">
      <c r="A152" s="309"/>
      <c r="N152" s="346"/>
      <c r="P152" s="346"/>
      <c r="Q152" s="346"/>
      <c r="R152" s="346"/>
      <c r="S152" s="346"/>
      <c r="T152" s="346"/>
      <c r="U152" s="331"/>
      <c r="V152" s="331"/>
      <c r="W152" s="331"/>
      <c r="X152" s="346"/>
      <c r="Y152" s="346"/>
      <c r="Z152" s="346"/>
      <c r="AA152" s="346"/>
      <c r="AP152" s="346"/>
      <c r="AQ152" s="346"/>
      <c r="AR152" s="346"/>
      <c r="AS152" s="346"/>
      <c r="AT152" s="346"/>
      <c r="AU152" s="346"/>
      <c r="AV152" s="346"/>
    </row>
    <row r="153" spans="1:48" s="161" customFormat="1" ht="18" customHeight="1">
      <c r="A153" s="21"/>
      <c r="I153" s="68"/>
      <c r="J153" s="68"/>
      <c r="N153" s="346"/>
      <c r="O153" s="346"/>
      <c r="P153" s="346"/>
      <c r="Q153" s="346"/>
      <c r="R153" s="346"/>
      <c r="S153" s="346"/>
      <c r="T153" s="346"/>
      <c r="U153" s="331"/>
      <c r="V153" s="331"/>
      <c r="W153" s="331"/>
      <c r="X153" s="346"/>
      <c r="Y153" s="346"/>
      <c r="Z153" s="346"/>
      <c r="AA153" s="346"/>
      <c r="AP153" s="346"/>
      <c r="AQ153" s="346"/>
      <c r="AR153" s="346"/>
      <c r="AS153" s="346"/>
      <c r="AT153" s="346"/>
      <c r="AU153" s="346"/>
      <c r="AV153" s="346"/>
    </row>
    <row r="154" spans="1:48" s="161" customFormat="1" ht="18" customHeight="1">
      <c r="A154" s="21"/>
      <c r="C154" s="20"/>
      <c r="D154" s="20"/>
      <c r="E154" s="20"/>
      <c r="F154" s="20"/>
      <c r="G154" s="67"/>
      <c r="H154" s="190"/>
      <c r="I154" s="84"/>
      <c r="J154" s="84"/>
      <c r="K154" s="68"/>
      <c r="L154" s="374"/>
      <c r="M154" s="84"/>
      <c r="N154" s="346"/>
      <c r="O154" s="346"/>
      <c r="P154" s="346"/>
      <c r="Q154" s="346"/>
      <c r="R154" s="346"/>
      <c r="S154" s="346"/>
      <c r="T154" s="346"/>
      <c r="U154" s="331"/>
      <c r="V154" s="331"/>
      <c r="W154" s="331"/>
      <c r="X154" s="346"/>
      <c r="Y154" s="346"/>
      <c r="Z154" s="346"/>
      <c r="AA154" s="346"/>
      <c r="AP154" s="346"/>
      <c r="AQ154" s="346"/>
      <c r="AR154" s="346"/>
      <c r="AS154" s="346"/>
      <c r="AT154" s="346"/>
      <c r="AU154" s="346"/>
      <c r="AV154" s="346"/>
    </row>
    <row r="155" spans="1:48" s="161" customFormat="1" ht="18" customHeight="1">
      <c r="A155" s="21"/>
      <c r="B155" s="834"/>
      <c r="C155" s="376"/>
      <c r="D155" s="43"/>
      <c r="E155" s="43"/>
      <c r="F155" s="19"/>
      <c r="G155" s="85"/>
      <c r="H155" s="377"/>
      <c r="I155" s="84"/>
      <c r="J155" s="84"/>
      <c r="K155" s="84"/>
      <c r="L155" s="84"/>
      <c r="M155" s="84"/>
      <c r="N155" s="346"/>
      <c r="O155" s="346"/>
      <c r="P155" s="346"/>
      <c r="Q155" s="346"/>
      <c r="R155" s="346"/>
      <c r="S155" s="346"/>
      <c r="T155" s="346"/>
      <c r="U155" s="331"/>
      <c r="V155" s="331"/>
      <c r="W155" s="331"/>
      <c r="X155" s="346"/>
      <c r="Y155" s="346"/>
      <c r="Z155" s="346"/>
      <c r="AA155" s="346"/>
      <c r="AP155" s="346"/>
      <c r="AQ155" s="346"/>
      <c r="AR155" s="346"/>
      <c r="AS155" s="346"/>
      <c r="AT155" s="346"/>
      <c r="AU155" s="346"/>
      <c r="AV155" s="346"/>
    </row>
    <row r="156" spans="1:48" s="161" customFormat="1" ht="18" customHeight="1">
      <c r="A156" s="21"/>
      <c r="B156" s="834"/>
      <c r="C156" s="376"/>
      <c r="D156" s="43"/>
      <c r="E156" s="43"/>
      <c r="F156" s="19"/>
      <c r="G156" s="85"/>
      <c r="H156" s="377"/>
      <c r="I156" s="84"/>
      <c r="J156" s="84"/>
      <c r="K156" s="84"/>
      <c r="L156" s="84"/>
      <c r="M156" s="84"/>
      <c r="N156" s="346"/>
      <c r="O156" s="346"/>
      <c r="P156" s="346"/>
      <c r="Q156" s="346"/>
      <c r="R156" s="346"/>
      <c r="S156" s="346"/>
      <c r="T156" s="346"/>
      <c r="U156" s="331"/>
      <c r="V156" s="331"/>
      <c r="W156" s="331"/>
      <c r="X156" s="346"/>
      <c r="Y156" s="346"/>
      <c r="Z156" s="346"/>
      <c r="AA156" s="346"/>
      <c r="AP156" s="345"/>
      <c r="AQ156" s="345"/>
      <c r="AR156" s="345"/>
      <c r="AS156" s="345"/>
      <c r="AT156" s="345"/>
      <c r="AU156" s="346"/>
      <c r="AV156" s="346"/>
    </row>
    <row r="157" spans="1:48" s="161" customFormat="1" ht="18" customHeight="1">
      <c r="A157" s="21"/>
      <c r="C157" s="20"/>
      <c r="D157" s="20"/>
      <c r="E157" s="20"/>
      <c r="F157" s="20"/>
      <c r="G157" s="67"/>
      <c r="H157" s="190"/>
      <c r="I157" s="84"/>
      <c r="J157" s="84"/>
      <c r="K157" s="84"/>
      <c r="L157" s="84"/>
      <c r="M157" s="84"/>
      <c r="X157" s="346"/>
      <c r="Y157" s="346"/>
      <c r="Z157" s="346"/>
      <c r="AA157" s="346"/>
      <c r="AB157" s="346"/>
      <c r="AC157" s="346"/>
      <c r="AD157" s="346"/>
      <c r="AE157" s="346"/>
      <c r="AF157" s="346"/>
      <c r="AG157" s="346"/>
      <c r="AH157" s="346"/>
      <c r="AI157" s="346"/>
      <c r="AJ157" s="346"/>
      <c r="AK157" s="346"/>
      <c r="AL157" s="346"/>
      <c r="AM157" s="346"/>
      <c r="AN157" s="346"/>
      <c r="AO157" s="346"/>
      <c r="AP157" s="346"/>
    </row>
    <row r="158" spans="1:48" s="154" customFormat="1" ht="18" customHeight="1">
      <c r="A158" s="21"/>
      <c r="C158" s="20"/>
      <c r="D158" s="20"/>
      <c r="E158" s="20"/>
      <c r="F158" s="20"/>
      <c r="G158" s="67"/>
      <c r="H158" s="190"/>
      <c r="I158" s="84"/>
      <c r="J158" s="84"/>
      <c r="K158" s="84"/>
      <c r="L158" s="84"/>
      <c r="M158" s="84"/>
      <c r="N158" s="345"/>
      <c r="O158" s="363"/>
      <c r="X158" s="331"/>
      <c r="Y158" s="331"/>
      <c r="Z158" s="331"/>
      <c r="AA158" s="331"/>
      <c r="AB158" s="331"/>
      <c r="AC158" s="331"/>
      <c r="AD158" s="331"/>
      <c r="AE158" s="331"/>
      <c r="AF158" s="331"/>
      <c r="AG158" s="331"/>
      <c r="AH158" s="331"/>
      <c r="AI158" s="331"/>
      <c r="AJ158" s="331"/>
      <c r="AK158" s="331"/>
      <c r="AL158" s="331"/>
      <c r="AM158" s="331"/>
      <c r="AN158" s="331"/>
      <c r="AO158" s="331"/>
      <c r="AP158" s="331"/>
    </row>
    <row r="159" spans="1:48" s="154" customFormat="1" ht="18" customHeight="1">
      <c r="A159" s="21"/>
      <c r="C159" s="20"/>
      <c r="D159" s="20"/>
      <c r="E159" s="20"/>
      <c r="F159" s="20"/>
      <c r="G159" s="67"/>
      <c r="H159" s="190"/>
      <c r="I159" s="84"/>
      <c r="J159" s="84"/>
      <c r="K159" s="84"/>
      <c r="L159" s="84"/>
      <c r="M159" s="84"/>
      <c r="N159" s="345"/>
      <c r="O159" s="363"/>
      <c r="X159" s="331"/>
      <c r="Y159" s="331"/>
      <c r="Z159" s="331"/>
      <c r="AA159" s="331"/>
      <c r="AB159" s="331"/>
      <c r="AC159" s="331"/>
      <c r="AD159" s="331"/>
      <c r="AE159" s="331"/>
      <c r="AF159" s="331"/>
      <c r="AG159" s="331"/>
      <c r="AH159" s="331"/>
      <c r="AI159" s="331"/>
      <c r="AJ159" s="331"/>
      <c r="AK159" s="331"/>
      <c r="AL159" s="331"/>
      <c r="AM159" s="331"/>
      <c r="AN159" s="331"/>
      <c r="AO159" s="331"/>
      <c r="AP159" s="331"/>
    </row>
    <row r="160" spans="1:48" s="161" customFormat="1" ht="18" customHeight="1">
      <c r="A160" s="21"/>
      <c r="C160" s="19"/>
      <c r="D160" s="19"/>
      <c r="E160" s="19"/>
      <c r="F160" s="19"/>
      <c r="G160" s="85"/>
      <c r="H160" s="377"/>
      <c r="I160" s="706"/>
      <c r="J160" s="706"/>
      <c r="K160" s="84"/>
      <c r="L160" s="84"/>
      <c r="M160" s="84"/>
      <c r="N160" s="331"/>
      <c r="O160" s="331"/>
      <c r="P160" s="331"/>
      <c r="Q160" s="331"/>
      <c r="R160" s="331"/>
      <c r="S160" s="331"/>
      <c r="T160" s="331"/>
      <c r="U160" s="346"/>
      <c r="V160" s="346"/>
      <c r="W160" s="346"/>
      <c r="X160" s="346"/>
      <c r="Y160" s="346"/>
      <c r="Z160" s="346"/>
      <c r="AA160" s="346"/>
      <c r="AB160" s="346"/>
      <c r="AC160" s="346"/>
      <c r="AD160" s="346"/>
      <c r="AE160" s="346"/>
      <c r="AF160" s="346"/>
      <c r="AG160" s="346"/>
      <c r="AH160" s="346"/>
      <c r="AI160" s="346"/>
      <c r="AJ160" s="346"/>
      <c r="AK160" s="346"/>
      <c r="AL160" s="346"/>
      <c r="AM160" s="346"/>
      <c r="AN160" s="346"/>
      <c r="AO160" s="346"/>
      <c r="AP160" s="346"/>
    </row>
    <row r="161" spans="1:42" s="403" customFormat="1" ht="18" customHeight="1">
      <c r="A161" s="21"/>
      <c r="C161" s="706"/>
      <c r="D161" s="706"/>
      <c r="E161" s="706"/>
      <c r="F161" s="706"/>
      <c r="G161" s="706"/>
      <c r="H161" s="706"/>
      <c r="I161" s="706"/>
      <c r="J161" s="706"/>
      <c r="K161" s="706"/>
      <c r="L161" s="84"/>
      <c r="M161" s="84"/>
      <c r="N161" s="402"/>
      <c r="O161" s="402"/>
      <c r="P161" s="402"/>
      <c r="Q161" s="402"/>
      <c r="R161" s="402"/>
      <c r="S161" s="402"/>
      <c r="T161" s="402"/>
      <c r="U161" s="355"/>
      <c r="V161" s="355"/>
      <c r="W161" s="355"/>
      <c r="X161" s="355"/>
      <c r="Y161" s="355"/>
      <c r="Z161" s="355"/>
      <c r="AA161" s="355"/>
      <c r="AB161" s="355"/>
      <c r="AC161" s="355"/>
      <c r="AD161" s="355"/>
      <c r="AE161" s="355"/>
      <c r="AF161" s="355"/>
      <c r="AG161" s="355"/>
      <c r="AH161" s="355"/>
      <c r="AI161" s="355"/>
      <c r="AJ161" s="355"/>
      <c r="AK161" s="355"/>
      <c r="AL161" s="355"/>
      <c r="AM161" s="355"/>
      <c r="AN161" s="355"/>
      <c r="AO161" s="355"/>
      <c r="AP161" s="355"/>
    </row>
    <row r="162" spans="1:42" s="404" customFormat="1" ht="18" customHeight="1">
      <c r="A162" s="21"/>
      <c r="C162" s="706"/>
      <c r="D162" s="706"/>
      <c r="E162" s="706"/>
      <c r="F162" s="706"/>
      <c r="G162" s="706"/>
      <c r="H162" s="706"/>
      <c r="I162" s="707"/>
      <c r="J162" s="707"/>
      <c r="K162" s="706"/>
      <c r="L162" s="84"/>
      <c r="M162" s="84"/>
      <c r="N162" s="402"/>
      <c r="O162" s="402"/>
      <c r="P162" s="402"/>
      <c r="Q162" s="402"/>
      <c r="R162" s="402"/>
      <c r="S162" s="402"/>
      <c r="T162" s="402"/>
      <c r="U162" s="343"/>
      <c r="V162" s="343"/>
      <c r="W162" s="343"/>
      <c r="X162" s="343"/>
      <c r="Y162" s="343"/>
      <c r="Z162" s="343"/>
      <c r="AA162" s="343"/>
      <c r="AB162" s="343"/>
      <c r="AC162" s="343"/>
      <c r="AD162" s="343"/>
      <c r="AE162" s="343"/>
      <c r="AF162" s="343"/>
      <c r="AG162" s="343"/>
      <c r="AH162" s="343"/>
      <c r="AI162" s="343"/>
      <c r="AJ162" s="343"/>
      <c r="AK162" s="343"/>
      <c r="AL162" s="343"/>
      <c r="AM162" s="343"/>
      <c r="AN162" s="343"/>
      <c r="AO162" s="343"/>
      <c r="AP162" s="343"/>
    </row>
    <row r="163" spans="1:42" s="347" customFormat="1" ht="18" customHeight="1">
      <c r="A163" s="21"/>
      <c r="C163" s="707"/>
      <c r="D163" s="707"/>
      <c r="E163" s="707"/>
      <c r="F163" s="707"/>
      <c r="G163" s="707"/>
      <c r="H163" s="707"/>
      <c r="I163" s="707"/>
      <c r="J163" s="707"/>
      <c r="K163" s="707"/>
      <c r="L163" s="84"/>
      <c r="M163" s="84"/>
      <c r="N163" s="331"/>
      <c r="O163" s="331"/>
      <c r="P163" s="331"/>
      <c r="Q163" s="331"/>
      <c r="R163" s="331"/>
      <c r="S163" s="331"/>
      <c r="T163" s="331"/>
      <c r="U163" s="345"/>
      <c r="V163" s="345"/>
      <c r="W163" s="345"/>
      <c r="X163" s="345"/>
      <c r="Y163" s="345"/>
      <c r="Z163" s="345"/>
      <c r="AA163" s="345"/>
      <c r="AB163" s="345"/>
      <c r="AC163" s="345"/>
      <c r="AD163" s="345"/>
      <c r="AE163" s="345"/>
      <c r="AF163" s="345"/>
      <c r="AG163" s="345"/>
      <c r="AH163" s="345"/>
      <c r="AI163" s="345"/>
      <c r="AJ163" s="345"/>
      <c r="AK163" s="345"/>
      <c r="AL163" s="345"/>
      <c r="AM163" s="345"/>
      <c r="AN163" s="345"/>
      <c r="AO163" s="345"/>
      <c r="AP163" s="345"/>
    </row>
    <row r="164" spans="1:42" s="347" customFormat="1" ht="18" customHeight="1">
      <c r="A164" s="21"/>
      <c r="C164" s="707"/>
      <c r="D164" s="707"/>
      <c r="E164" s="707"/>
      <c r="F164" s="707"/>
      <c r="G164" s="707"/>
      <c r="H164" s="707"/>
      <c r="I164" s="84"/>
      <c r="J164" s="84"/>
      <c r="K164" s="707"/>
      <c r="L164" s="84"/>
      <c r="M164" s="84"/>
      <c r="N164" s="331"/>
      <c r="O164" s="331"/>
      <c r="P164" s="331"/>
      <c r="Q164" s="331"/>
      <c r="R164" s="331"/>
      <c r="S164" s="331"/>
      <c r="T164" s="331"/>
      <c r="U164" s="345"/>
      <c r="V164" s="345"/>
      <c r="W164" s="345"/>
      <c r="X164" s="345"/>
      <c r="Y164" s="345"/>
      <c r="Z164" s="345"/>
      <c r="AA164" s="345"/>
      <c r="AB164" s="345"/>
      <c r="AC164" s="345"/>
      <c r="AD164" s="345"/>
      <c r="AE164" s="345"/>
      <c r="AF164" s="345"/>
      <c r="AG164" s="345"/>
      <c r="AH164" s="345"/>
      <c r="AI164" s="345"/>
      <c r="AJ164" s="345"/>
      <c r="AK164" s="345"/>
      <c r="AL164" s="345"/>
      <c r="AM164" s="345"/>
      <c r="AN164" s="345"/>
      <c r="AO164" s="345"/>
      <c r="AP164" s="345"/>
    </row>
    <row r="165" spans="1:42" s="161" customFormat="1" ht="18" customHeight="1">
      <c r="A165" s="20"/>
      <c r="B165" s="19"/>
      <c r="C165" s="19"/>
      <c r="D165" s="19"/>
      <c r="E165" s="19"/>
      <c r="F165" s="19"/>
      <c r="G165" s="85"/>
      <c r="H165" s="377"/>
      <c r="I165" s="84"/>
      <c r="J165" s="84"/>
      <c r="K165" s="84"/>
      <c r="L165" s="84"/>
      <c r="M165" s="84"/>
      <c r="N165" s="331"/>
      <c r="O165" s="331"/>
      <c r="P165" s="331"/>
      <c r="Q165" s="331"/>
      <c r="R165" s="331"/>
      <c r="S165" s="331"/>
      <c r="T165" s="331"/>
      <c r="U165" s="346"/>
      <c r="V165" s="346"/>
      <c r="W165" s="346"/>
      <c r="X165" s="346"/>
      <c r="Y165" s="346"/>
      <c r="Z165" s="346"/>
      <c r="AA165" s="346"/>
      <c r="AB165" s="346"/>
      <c r="AC165" s="346"/>
      <c r="AD165" s="346"/>
      <c r="AE165" s="346"/>
      <c r="AF165" s="346"/>
      <c r="AG165" s="346"/>
      <c r="AH165" s="346"/>
      <c r="AI165" s="346"/>
      <c r="AJ165" s="346"/>
      <c r="AK165" s="346"/>
      <c r="AL165" s="346"/>
      <c r="AM165" s="346"/>
      <c r="AN165" s="346"/>
      <c r="AO165" s="346"/>
      <c r="AP165" s="346"/>
    </row>
    <row r="166" spans="1:42" s="161" customFormat="1" ht="18" customHeight="1">
      <c r="A166" s="21"/>
      <c r="B166" s="19"/>
      <c r="C166" s="19"/>
      <c r="D166" s="19"/>
      <c r="E166" s="19"/>
      <c r="F166" s="19"/>
      <c r="G166" s="85"/>
      <c r="H166" s="377"/>
      <c r="I166" s="84"/>
      <c r="J166" s="84"/>
      <c r="K166" s="84"/>
      <c r="L166" s="84"/>
      <c r="M166" s="84"/>
      <c r="N166" s="331"/>
      <c r="O166" s="331"/>
      <c r="P166" s="331"/>
      <c r="Q166" s="331"/>
      <c r="R166" s="331"/>
      <c r="S166" s="331"/>
      <c r="T166" s="331"/>
      <c r="U166" s="346"/>
      <c r="V166" s="346"/>
      <c r="W166" s="346"/>
      <c r="X166" s="346"/>
      <c r="Y166" s="346"/>
      <c r="Z166" s="346"/>
      <c r="AA166" s="346"/>
      <c r="AB166" s="346"/>
      <c r="AC166" s="346"/>
      <c r="AD166" s="346"/>
      <c r="AE166" s="346"/>
      <c r="AF166" s="346"/>
      <c r="AG166" s="346"/>
      <c r="AH166" s="346"/>
      <c r="AI166" s="346"/>
      <c r="AJ166" s="346"/>
      <c r="AK166" s="346"/>
      <c r="AL166" s="346"/>
      <c r="AM166" s="346"/>
      <c r="AN166" s="346"/>
      <c r="AO166" s="346"/>
      <c r="AP166" s="346"/>
    </row>
    <row r="167" spans="1:42" s="161" customFormat="1" ht="18" customHeight="1">
      <c r="A167" s="21"/>
      <c r="B167" s="19"/>
      <c r="C167" s="19"/>
      <c r="D167" s="19"/>
      <c r="E167" s="19"/>
      <c r="F167" s="19"/>
      <c r="G167" s="85"/>
      <c r="H167" s="377"/>
      <c r="I167" s="84"/>
      <c r="J167" s="84"/>
      <c r="K167" s="84"/>
      <c r="L167" s="84"/>
      <c r="M167" s="84"/>
      <c r="N167" s="331"/>
      <c r="O167" s="331"/>
      <c r="P167" s="331"/>
      <c r="Q167" s="331"/>
      <c r="R167" s="331"/>
      <c r="S167" s="331"/>
      <c r="T167" s="331"/>
      <c r="U167" s="346"/>
      <c r="V167" s="346"/>
      <c r="W167" s="346"/>
      <c r="X167" s="346"/>
      <c r="Y167" s="346"/>
      <c r="Z167" s="346"/>
      <c r="AA167" s="346"/>
      <c r="AB167" s="346"/>
      <c r="AC167" s="346"/>
      <c r="AD167" s="346"/>
      <c r="AE167" s="346"/>
      <c r="AF167" s="346"/>
      <c r="AG167" s="346"/>
      <c r="AH167" s="346"/>
      <c r="AI167" s="346"/>
      <c r="AJ167" s="346"/>
      <c r="AK167" s="346"/>
      <c r="AL167" s="346"/>
      <c r="AM167" s="346"/>
      <c r="AN167" s="346"/>
      <c r="AO167" s="346"/>
      <c r="AP167" s="346"/>
    </row>
    <row r="168" spans="1:42" s="161" customFormat="1" ht="18" customHeight="1">
      <c r="A168" s="21"/>
      <c r="B168" s="19"/>
      <c r="C168" s="19"/>
      <c r="D168" s="19"/>
      <c r="E168" s="19"/>
      <c r="F168" s="19"/>
      <c r="G168" s="85"/>
      <c r="H168" s="377"/>
      <c r="I168" s="84"/>
      <c r="J168" s="84"/>
      <c r="K168" s="84"/>
      <c r="L168" s="84"/>
      <c r="M168" s="84"/>
      <c r="N168" s="331"/>
      <c r="O168" s="331"/>
      <c r="P168" s="331"/>
      <c r="Q168" s="331"/>
      <c r="R168" s="331"/>
      <c r="S168" s="331"/>
      <c r="T168" s="331"/>
      <c r="U168" s="346"/>
      <c r="V168" s="346"/>
      <c r="W168" s="346"/>
      <c r="X168" s="346"/>
      <c r="Y168" s="346"/>
      <c r="Z168" s="346"/>
      <c r="AA168" s="346"/>
      <c r="AB168" s="346"/>
      <c r="AC168" s="346"/>
      <c r="AD168" s="346"/>
      <c r="AE168" s="346"/>
      <c r="AF168" s="346"/>
      <c r="AG168" s="346"/>
      <c r="AH168" s="346"/>
      <c r="AI168" s="346"/>
      <c r="AJ168" s="346"/>
      <c r="AK168" s="346"/>
      <c r="AL168" s="346"/>
      <c r="AM168" s="346"/>
      <c r="AN168" s="346"/>
      <c r="AO168" s="346"/>
      <c r="AP168" s="346"/>
    </row>
    <row r="169" spans="1:42" s="161" customFormat="1" ht="18" customHeight="1">
      <c r="A169" s="21"/>
      <c r="B169" s="19"/>
      <c r="C169" s="19"/>
      <c r="D169" s="19"/>
      <c r="E169" s="19"/>
      <c r="F169" s="19"/>
      <c r="G169" s="85"/>
      <c r="H169" s="377"/>
      <c r="I169" s="84"/>
      <c r="J169" s="84"/>
      <c r="K169" s="84"/>
      <c r="L169" s="84"/>
      <c r="M169" s="84"/>
      <c r="N169" s="331"/>
      <c r="O169" s="331"/>
      <c r="P169" s="331"/>
      <c r="Q169" s="331"/>
      <c r="R169" s="331"/>
      <c r="S169" s="331"/>
      <c r="T169" s="331"/>
      <c r="U169" s="346"/>
      <c r="V169" s="346"/>
      <c r="W169" s="346"/>
      <c r="X169" s="346"/>
      <c r="Y169" s="346"/>
      <c r="Z169" s="346"/>
      <c r="AA169" s="346"/>
      <c r="AB169" s="346"/>
      <c r="AC169" s="346"/>
      <c r="AD169" s="346"/>
      <c r="AE169" s="346"/>
      <c r="AF169" s="346"/>
      <c r="AG169" s="346"/>
      <c r="AH169" s="346"/>
      <c r="AI169" s="346"/>
      <c r="AJ169" s="346"/>
      <c r="AK169" s="346"/>
      <c r="AL169" s="346"/>
      <c r="AM169" s="346"/>
      <c r="AN169" s="346"/>
      <c r="AO169" s="346"/>
      <c r="AP169" s="346"/>
    </row>
    <row r="170" spans="1:42" s="347" customFormat="1" ht="18" customHeight="1">
      <c r="A170" s="21"/>
      <c r="B170" s="19"/>
      <c r="C170" s="19"/>
      <c r="D170" s="19"/>
      <c r="E170" s="19"/>
      <c r="F170" s="19"/>
      <c r="G170" s="85"/>
      <c r="H170" s="377"/>
      <c r="I170" s="84"/>
      <c r="J170" s="84"/>
      <c r="K170" s="84"/>
      <c r="L170" s="84"/>
      <c r="M170" s="84"/>
      <c r="N170" s="331"/>
      <c r="O170" s="331"/>
      <c r="P170" s="331"/>
      <c r="Q170" s="331"/>
      <c r="R170" s="331"/>
      <c r="S170" s="331"/>
      <c r="T170" s="331"/>
      <c r="U170" s="345"/>
      <c r="V170" s="345"/>
      <c r="W170" s="345"/>
      <c r="X170" s="345"/>
      <c r="Y170" s="345"/>
      <c r="Z170" s="345"/>
      <c r="AA170" s="345"/>
      <c r="AB170" s="345"/>
      <c r="AC170" s="345"/>
      <c r="AD170" s="345"/>
      <c r="AE170" s="345"/>
      <c r="AF170" s="345"/>
      <c r="AG170" s="345"/>
      <c r="AH170" s="345"/>
      <c r="AI170" s="345"/>
      <c r="AJ170" s="345"/>
      <c r="AK170" s="345"/>
      <c r="AL170" s="345"/>
      <c r="AM170" s="345"/>
      <c r="AN170" s="345"/>
      <c r="AO170" s="345"/>
      <c r="AP170" s="345"/>
    </row>
    <row r="171" spans="1:42" s="161" customFormat="1" ht="18" customHeight="1">
      <c r="A171" s="21"/>
      <c r="B171" s="19"/>
      <c r="C171" s="19"/>
      <c r="D171" s="19"/>
      <c r="E171" s="19"/>
      <c r="F171" s="19"/>
      <c r="G171" s="85"/>
      <c r="H171" s="377"/>
      <c r="I171" s="84"/>
      <c r="J171" s="84"/>
      <c r="K171" s="84"/>
      <c r="L171" s="84"/>
      <c r="M171" s="84"/>
      <c r="N171" s="331"/>
      <c r="O171" s="331"/>
      <c r="P171" s="331"/>
      <c r="Q171" s="331"/>
      <c r="R171" s="331"/>
      <c r="S171" s="331"/>
      <c r="T171" s="331"/>
      <c r="U171" s="346"/>
      <c r="V171" s="346"/>
      <c r="W171" s="346"/>
      <c r="X171" s="346"/>
      <c r="Y171" s="346"/>
      <c r="Z171" s="346"/>
      <c r="AA171" s="346"/>
      <c r="AB171" s="346"/>
      <c r="AC171" s="346"/>
      <c r="AD171" s="346"/>
      <c r="AE171" s="346"/>
      <c r="AF171" s="346"/>
      <c r="AG171" s="346"/>
      <c r="AH171" s="346"/>
      <c r="AI171" s="346"/>
      <c r="AJ171" s="346"/>
      <c r="AK171" s="346"/>
      <c r="AL171" s="346"/>
      <c r="AM171" s="346"/>
      <c r="AN171" s="346"/>
      <c r="AO171" s="346"/>
      <c r="AP171" s="346"/>
    </row>
    <row r="172" spans="1:42" s="161" customFormat="1" ht="18" customHeight="1">
      <c r="A172" s="21"/>
      <c r="B172" s="19"/>
      <c r="C172" s="19"/>
      <c r="D172" s="19"/>
      <c r="E172" s="19"/>
      <c r="F172" s="19"/>
      <c r="G172" s="85"/>
      <c r="H172" s="377"/>
      <c r="I172" s="84"/>
      <c r="J172" s="84"/>
      <c r="K172" s="84"/>
      <c r="L172" s="84"/>
      <c r="M172" s="84"/>
      <c r="N172" s="331"/>
      <c r="O172" s="331"/>
      <c r="P172" s="331"/>
      <c r="Q172" s="331"/>
      <c r="R172" s="331"/>
      <c r="S172" s="331"/>
      <c r="T172" s="331"/>
      <c r="U172" s="346"/>
      <c r="V172" s="346"/>
      <c r="W172" s="346"/>
      <c r="X172" s="346"/>
      <c r="Y172" s="346"/>
      <c r="Z172" s="346"/>
      <c r="AA172" s="346"/>
      <c r="AB172" s="346"/>
      <c r="AC172" s="346"/>
      <c r="AD172" s="346"/>
      <c r="AE172" s="346"/>
      <c r="AF172" s="346"/>
      <c r="AG172" s="346"/>
      <c r="AH172" s="346"/>
      <c r="AI172" s="346"/>
      <c r="AJ172" s="346"/>
      <c r="AK172" s="346"/>
      <c r="AL172" s="346"/>
      <c r="AM172" s="346"/>
      <c r="AN172" s="346"/>
      <c r="AO172" s="346"/>
      <c r="AP172" s="346"/>
    </row>
    <row r="173" spans="1:42" s="161" customFormat="1" ht="18" customHeight="1">
      <c r="A173" s="21"/>
      <c r="B173" s="19"/>
      <c r="C173" s="19"/>
      <c r="D173" s="19"/>
      <c r="E173" s="19"/>
      <c r="F173" s="19"/>
      <c r="G173" s="85"/>
      <c r="H173" s="377"/>
      <c r="I173" s="84"/>
      <c r="J173" s="84"/>
      <c r="K173" s="84"/>
      <c r="L173" s="84"/>
      <c r="M173" s="84"/>
      <c r="N173" s="331"/>
      <c r="O173" s="331"/>
      <c r="P173" s="331"/>
      <c r="Q173" s="331"/>
      <c r="R173" s="331"/>
      <c r="S173" s="331"/>
      <c r="T173" s="331"/>
      <c r="U173" s="346"/>
      <c r="V173" s="346"/>
      <c r="W173" s="346"/>
      <c r="X173" s="346"/>
      <c r="Y173" s="346"/>
      <c r="Z173" s="346"/>
      <c r="AA173" s="346"/>
      <c r="AB173" s="346"/>
      <c r="AC173" s="346"/>
      <c r="AD173" s="346"/>
      <c r="AE173" s="346"/>
      <c r="AF173" s="346"/>
      <c r="AG173" s="346"/>
      <c r="AH173" s="346"/>
      <c r="AI173" s="346"/>
      <c r="AJ173" s="346"/>
      <c r="AK173" s="346"/>
      <c r="AL173" s="346"/>
      <c r="AM173" s="346"/>
      <c r="AN173" s="346"/>
      <c r="AO173" s="346"/>
      <c r="AP173" s="346"/>
    </row>
    <row r="174" spans="1:42" s="161" customFormat="1" ht="18" customHeight="1">
      <c r="A174" s="21"/>
      <c r="B174" s="19"/>
      <c r="C174" s="19"/>
      <c r="D174" s="19"/>
      <c r="E174" s="19"/>
      <c r="F174" s="19"/>
      <c r="G174" s="85"/>
      <c r="H174" s="377"/>
      <c r="I174" s="84"/>
      <c r="J174" s="84"/>
      <c r="K174" s="84"/>
      <c r="L174" s="84"/>
      <c r="M174" s="84"/>
      <c r="N174" s="331"/>
      <c r="O174" s="331"/>
      <c r="P174" s="331"/>
      <c r="Q174" s="331"/>
      <c r="R174" s="331"/>
      <c r="S174" s="331"/>
      <c r="T174" s="331"/>
      <c r="U174" s="346"/>
      <c r="V174" s="346"/>
      <c r="W174" s="346"/>
      <c r="X174" s="346"/>
      <c r="Y174" s="346"/>
      <c r="Z174" s="346"/>
      <c r="AA174" s="346"/>
      <c r="AB174" s="346"/>
      <c r="AC174" s="346"/>
      <c r="AD174" s="346"/>
      <c r="AE174" s="346"/>
      <c r="AF174" s="346"/>
      <c r="AG174" s="346"/>
      <c r="AH174" s="346"/>
      <c r="AI174" s="346"/>
      <c r="AJ174" s="346"/>
      <c r="AK174" s="346"/>
      <c r="AL174" s="346"/>
      <c r="AM174" s="346"/>
      <c r="AN174" s="346"/>
      <c r="AO174" s="346"/>
      <c r="AP174" s="346"/>
    </row>
    <row r="175" spans="1:42" s="161" customFormat="1" ht="18" customHeight="1">
      <c r="A175" s="21"/>
      <c r="B175" s="19"/>
      <c r="C175" s="19"/>
      <c r="D175" s="19"/>
      <c r="E175" s="19"/>
      <c r="F175" s="19"/>
      <c r="G175" s="85"/>
      <c r="H175" s="377"/>
      <c r="I175" s="84"/>
      <c r="J175" s="84"/>
      <c r="K175" s="84"/>
      <c r="L175" s="84"/>
      <c r="M175" s="84"/>
      <c r="N175" s="331"/>
      <c r="O175" s="331"/>
      <c r="P175" s="331"/>
      <c r="Q175" s="331"/>
      <c r="R175" s="331"/>
      <c r="S175" s="331"/>
      <c r="T175" s="331"/>
      <c r="U175" s="346"/>
      <c r="V175" s="346"/>
      <c r="W175" s="346"/>
      <c r="X175" s="346"/>
      <c r="Y175" s="346"/>
      <c r="Z175" s="346"/>
      <c r="AA175" s="346"/>
      <c r="AB175" s="346"/>
      <c r="AC175" s="346"/>
      <c r="AD175" s="346"/>
      <c r="AE175" s="346"/>
      <c r="AF175" s="346"/>
      <c r="AG175" s="346"/>
      <c r="AH175" s="346"/>
      <c r="AI175" s="346"/>
      <c r="AJ175" s="346"/>
      <c r="AK175" s="346"/>
      <c r="AL175" s="346"/>
      <c r="AM175" s="346"/>
      <c r="AN175" s="346"/>
      <c r="AO175" s="346"/>
      <c r="AP175" s="346"/>
    </row>
    <row r="176" spans="1:42" s="161" customFormat="1" ht="18" customHeight="1">
      <c r="A176" s="21"/>
      <c r="B176" s="19"/>
      <c r="C176" s="19"/>
      <c r="D176" s="19"/>
      <c r="E176" s="19"/>
      <c r="F176" s="19"/>
      <c r="G176" s="85"/>
      <c r="H176" s="377"/>
      <c r="I176" s="84"/>
      <c r="J176" s="84"/>
      <c r="K176" s="84"/>
      <c r="L176" s="84"/>
      <c r="M176" s="84"/>
      <c r="N176" s="331"/>
      <c r="O176" s="331"/>
      <c r="P176" s="331"/>
      <c r="Q176" s="331"/>
      <c r="R176" s="331"/>
      <c r="S176" s="331"/>
      <c r="T176" s="331"/>
      <c r="U176" s="346"/>
      <c r="V176" s="346"/>
      <c r="W176" s="346"/>
      <c r="X176" s="346"/>
      <c r="Y176" s="346"/>
      <c r="Z176" s="346"/>
      <c r="AA176" s="346"/>
      <c r="AB176" s="346"/>
      <c r="AC176" s="346"/>
      <c r="AD176" s="346"/>
      <c r="AE176" s="346"/>
      <c r="AF176" s="346"/>
      <c r="AG176" s="346"/>
      <c r="AH176" s="346"/>
      <c r="AI176" s="346"/>
      <c r="AJ176" s="346"/>
      <c r="AK176" s="346"/>
      <c r="AL176" s="346"/>
      <c r="AM176" s="346"/>
      <c r="AN176" s="346"/>
      <c r="AO176" s="346"/>
      <c r="AP176" s="346"/>
    </row>
    <row r="177" spans="1:42" s="161" customFormat="1" ht="18" customHeight="1">
      <c r="A177" s="21"/>
      <c r="B177" s="19"/>
      <c r="C177" s="19"/>
      <c r="D177" s="19"/>
      <c r="E177" s="19"/>
      <c r="F177" s="19"/>
      <c r="G177" s="85"/>
      <c r="H177" s="377"/>
      <c r="I177" s="84"/>
      <c r="J177" s="84"/>
      <c r="K177" s="84"/>
      <c r="L177" s="84"/>
      <c r="M177" s="84"/>
      <c r="N177" s="331"/>
      <c r="O177" s="346"/>
      <c r="P177" s="331"/>
      <c r="Q177" s="331"/>
      <c r="R177" s="331"/>
      <c r="S177" s="331"/>
      <c r="T177" s="331"/>
      <c r="U177" s="346"/>
      <c r="V177" s="346"/>
      <c r="W177" s="346"/>
      <c r="X177" s="346"/>
      <c r="Y177" s="346"/>
      <c r="Z177" s="346"/>
      <c r="AA177" s="346"/>
      <c r="AB177" s="346"/>
      <c r="AC177" s="346"/>
      <c r="AD177" s="346"/>
      <c r="AE177" s="346"/>
      <c r="AF177" s="346"/>
      <c r="AG177" s="346"/>
      <c r="AH177" s="346"/>
      <c r="AI177" s="346"/>
      <c r="AJ177" s="346"/>
      <c r="AK177" s="346"/>
      <c r="AL177" s="346"/>
      <c r="AM177" s="346"/>
      <c r="AN177" s="346"/>
      <c r="AO177" s="346"/>
      <c r="AP177" s="346"/>
    </row>
    <row r="178" spans="1:42" s="161" customFormat="1" ht="18" customHeight="1">
      <c r="A178" s="21"/>
      <c r="B178" s="19"/>
      <c r="C178" s="19"/>
      <c r="D178" s="19"/>
      <c r="E178" s="19"/>
      <c r="F178" s="19"/>
      <c r="G178" s="85"/>
      <c r="H178" s="377"/>
      <c r="I178" s="84"/>
      <c r="J178" s="84"/>
      <c r="K178" s="84"/>
      <c r="L178" s="84"/>
      <c r="M178" s="84"/>
      <c r="N178" s="331"/>
      <c r="O178" s="331"/>
      <c r="P178" s="331"/>
      <c r="Q178" s="331"/>
      <c r="R178" s="331"/>
      <c r="S178" s="331"/>
      <c r="T178" s="331"/>
      <c r="U178" s="346"/>
      <c r="V178" s="346"/>
      <c r="W178" s="346"/>
      <c r="X178" s="346"/>
      <c r="Y178" s="346"/>
      <c r="Z178" s="346"/>
      <c r="AA178" s="346"/>
      <c r="AB178" s="346"/>
      <c r="AC178" s="346"/>
      <c r="AD178" s="346"/>
      <c r="AE178" s="346"/>
      <c r="AF178" s="346"/>
      <c r="AG178" s="346"/>
      <c r="AH178" s="346"/>
      <c r="AI178" s="346"/>
      <c r="AJ178" s="346"/>
      <c r="AK178" s="346"/>
      <c r="AL178" s="346"/>
      <c r="AM178" s="346"/>
      <c r="AN178" s="346"/>
      <c r="AO178" s="346"/>
      <c r="AP178" s="346"/>
    </row>
    <row r="179" spans="1:42" s="404" customFormat="1" ht="18" customHeight="1">
      <c r="A179" s="21"/>
      <c r="B179" s="19"/>
      <c r="C179" s="19"/>
      <c r="D179" s="19"/>
      <c r="E179" s="19"/>
      <c r="F179" s="19"/>
      <c r="G179" s="85"/>
      <c r="H179" s="377"/>
      <c r="I179" s="84"/>
      <c r="J179" s="84"/>
      <c r="K179" s="84"/>
      <c r="L179" s="84"/>
      <c r="M179" s="84"/>
      <c r="N179" s="402"/>
      <c r="O179" s="402"/>
      <c r="P179" s="402"/>
      <c r="Q179" s="402"/>
      <c r="R179" s="402"/>
      <c r="S179" s="402"/>
      <c r="T179" s="402"/>
      <c r="U179" s="343"/>
      <c r="V179" s="343"/>
      <c r="W179" s="343"/>
      <c r="X179" s="343"/>
      <c r="Y179" s="343"/>
      <c r="Z179" s="343"/>
      <c r="AA179" s="343"/>
      <c r="AB179" s="343"/>
      <c r="AC179" s="343"/>
      <c r="AD179" s="343"/>
      <c r="AE179" s="343"/>
      <c r="AF179" s="343"/>
      <c r="AG179" s="343"/>
      <c r="AH179" s="343"/>
      <c r="AI179" s="343"/>
      <c r="AJ179" s="343"/>
      <c r="AK179" s="343"/>
      <c r="AL179" s="343"/>
      <c r="AM179" s="343"/>
      <c r="AN179" s="343"/>
      <c r="AO179" s="343"/>
      <c r="AP179" s="343"/>
    </row>
    <row r="180" spans="1:42" s="154" customFormat="1" ht="18" customHeight="1">
      <c r="A180" s="21"/>
      <c r="B180" s="19"/>
      <c r="C180" s="19"/>
      <c r="D180" s="19"/>
      <c r="E180" s="19"/>
      <c r="F180" s="19"/>
      <c r="G180" s="85"/>
      <c r="H180" s="377"/>
      <c r="I180" s="84"/>
      <c r="J180" s="84"/>
      <c r="K180" s="84"/>
      <c r="L180" s="84"/>
      <c r="M180" s="84"/>
      <c r="N180" s="331"/>
      <c r="O180" s="331"/>
      <c r="P180" s="331"/>
      <c r="Q180" s="331"/>
      <c r="R180" s="331"/>
      <c r="S180" s="331"/>
      <c r="T180" s="331"/>
      <c r="U180" s="331"/>
      <c r="V180" s="331"/>
      <c r="W180" s="331"/>
      <c r="X180" s="331"/>
      <c r="Y180" s="331"/>
      <c r="Z180" s="331"/>
      <c r="AA180" s="331"/>
      <c r="AB180" s="331"/>
      <c r="AC180" s="331"/>
      <c r="AD180" s="331"/>
      <c r="AE180" s="331"/>
      <c r="AF180" s="331"/>
      <c r="AG180" s="331"/>
      <c r="AH180" s="331"/>
      <c r="AI180" s="331"/>
      <c r="AJ180" s="331"/>
      <c r="AK180" s="331"/>
      <c r="AL180" s="331"/>
      <c r="AM180" s="331"/>
      <c r="AN180" s="331"/>
      <c r="AO180" s="331"/>
      <c r="AP180" s="331"/>
    </row>
    <row r="181" spans="1:42" s="154" customFormat="1" ht="18" customHeight="1">
      <c r="A181" s="21"/>
      <c r="B181" s="19"/>
      <c r="C181" s="19"/>
      <c r="D181" s="19"/>
      <c r="E181" s="19"/>
      <c r="F181" s="19"/>
      <c r="G181" s="85"/>
      <c r="H181" s="377"/>
      <c r="I181" s="84"/>
      <c r="J181" s="84"/>
      <c r="K181" s="84"/>
      <c r="L181" s="84"/>
      <c r="M181" s="84"/>
      <c r="N181" s="346"/>
      <c r="O181" s="346"/>
      <c r="P181" s="346"/>
      <c r="Q181" s="346"/>
      <c r="R181" s="346"/>
      <c r="S181" s="346"/>
      <c r="T181" s="346"/>
      <c r="U181" s="331"/>
      <c r="V181" s="331"/>
      <c r="W181" s="331"/>
      <c r="X181" s="331"/>
      <c r="Y181" s="331"/>
      <c r="Z181" s="331"/>
      <c r="AA181" s="331"/>
      <c r="AB181" s="331"/>
      <c r="AC181" s="331"/>
      <c r="AD181" s="331"/>
      <c r="AE181" s="331"/>
      <c r="AF181" s="331"/>
      <c r="AG181" s="331"/>
      <c r="AH181" s="331"/>
      <c r="AI181" s="331"/>
      <c r="AJ181" s="331"/>
      <c r="AK181" s="331"/>
      <c r="AL181" s="331"/>
      <c r="AM181" s="331"/>
      <c r="AN181" s="331"/>
      <c r="AO181" s="331"/>
      <c r="AP181" s="331"/>
    </row>
    <row r="182" spans="1:42" s="154" customFormat="1" ht="18" customHeight="1">
      <c r="A182" s="21"/>
      <c r="B182" s="19"/>
      <c r="C182" s="19"/>
      <c r="D182" s="19"/>
      <c r="E182" s="19"/>
      <c r="F182" s="19"/>
      <c r="G182" s="85"/>
      <c r="H182" s="377"/>
      <c r="I182" s="84"/>
      <c r="J182" s="84"/>
      <c r="K182" s="84"/>
      <c r="L182" s="84"/>
      <c r="M182" s="84"/>
      <c r="N182" s="346"/>
      <c r="O182" s="346"/>
      <c r="P182" s="346"/>
      <c r="Q182" s="346"/>
      <c r="R182" s="346"/>
      <c r="S182" s="346"/>
      <c r="T182" s="346"/>
      <c r="U182" s="331"/>
      <c r="V182" s="331"/>
      <c r="W182" s="331"/>
      <c r="X182" s="331"/>
      <c r="Y182" s="331"/>
      <c r="Z182" s="331"/>
      <c r="AA182" s="331"/>
      <c r="AB182" s="331"/>
      <c r="AC182" s="331"/>
      <c r="AD182" s="331"/>
      <c r="AE182" s="331"/>
      <c r="AF182" s="331"/>
      <c r="AG182" s="331"/>
      <c r="AH182" s="331"/>
      <c r="AI182" s="331"/>
      <c r="AJ182" s="331"/>
      <c r="AK182" s="331"/>
      <c r="AL182" s="331"/>
      <c r="AM182" s="331"/>
      <c r="AN182" s="331"/>
      <c r="AO182" s="331"/>
      <c r="AP182" s="331"/>
    </row>
    <row r="183" spans="1:42" s="154" customFormat="1" ht="18" customHeight="1">
      <c r="A183" s="21"/>
      <c r="B183" s="19"/>
      <c r="C183" s="19"/>
      <c r="D183" s="19"/>
      <c r="E183" s="19"/>
      <c r="F183" s="19"/>
      <c r="G183" s="85"/>
      <c r="H183" s="377"/>
      <c r="I183" s="84"/>
      <c r="J183" s="84"/>
      <c r="K183" s="84"/>
      <c r="L183" s="84"/>
      <c r="M183" s="84"/>
      <c r="N183" s="346"/>
      <c r="O183" s="346"/>
      <c r="P183" s="346"/>
      <c r="Q183" s="346"/>
      <c r="R183" s="346"/>
      <c r="S183" s="346"/>
      <c r="T183" s="346"/>
      <c r="U183" s="331"/>
      <c r="V183" s="331"/>
      <c r="W183" s="331"/>
      <c r="X183" s="331"/>
      <c r="Y183" s="331"/>
      <c r="Z183" s="331"/>
      <c r="AA183" s="331"/>
      <c r="AB183" s="331"/>
      <c r="AC183" s="331"/>
      <c r="AD183" s="331"/>
      <c r="AE183" s="331"/>
      <c r="AF183" s="331"/>
      <c r="AG183" s="331"/>
      <c r="AH183" s="331"/>
      <c r="AI183" s="331"/>
      <c r="AJ183" s="331"/>
      <c r="AK183" s="331"/>
      <c r="AL183" s="331"/>
      <c r="AM183" s="331"/>
      <c r="AN183" s="331"/>
      <c r="AO183" s="331"/>
      <c r="AP183" s="331"/>
    </row>
    <row r="184" spans="1:42" s="154" customFormat="1" ht="18" customHeight="1">
      <c r="A184" s="21"/>
      <c r="B184" s="19"/>
      <c r="C184" s="19"/>
      <c r="D184" s="19"/>
      <c r="E184" s="19"/>
      <c r="F184" s="19"/>
      <c r="G184" s="85"/>
      <c r="H184" s="377"/>
      <c r="I184" s="84"/>
      <c r="J184" s="84"/>
      <c r="K184" s="84"/>
      <c r="L184" s="84"/>
      <c r="M184" s="84"/>
      <c r="N184" s="346"/>
      <c r="O184" s="346"/>
      <c r="P184" s="346"/>
      <c r="Q184" s="346"/>
      <c r="R184" s="346"/>
      <c r="S184" s="346"/>
      <c r="T184" s="346"/>
      <c r="U184" s="331"/>
      <c r="V184" s="331"/>
      <c r="W184" s="331"/>
      <c r="X184" s="331"/>
      <c r="Y184" s="331"/>
      <c r="Z184" s="331"/>
      <c r="AA184" s="331"/>
      <c r="AB184" s="331"/>
      <c r="AC184" s="331"/>
      <c r="AD184" s="331"/>
      <c r="AE184" s="331"/>
      <c r="AF184" s="331"/>
      <c r="AG184" s="331"/>
      <c r="AH184" s="331"/>
      <c r="AI184" s="331"/>
      <c r="AJ184" s="331"/>
      <c r="AK184" s="331"/>
      <c r="AL184" s="331"/>
      <c r="AM184" s="331"/>
      <c r="AN184" s="331"/>
      <c r="AO184" s="331"/>
      <c r="AP184" s="331"/>
    </row>
    <row r="185" spans="1:42" s="154" customFormat="1" ht="18" customHeight="1">
      <c r="A185" s="21"/>
      <c r="B185" s="19"/>
      <c r="C185" s="19"/>
      <c r="D185" s="19"/>
      <c r="E185" s="19"/>
      <c r="F185" s="19"/>
      <c r="G185" s="85"/>
      <c r="H185" s="377"/>
      <c r="I185" s="84"/>
      <c r="J185" s="84"/>
      <c r="K185" s="84"/>
      <c r="L185" s="84"/>
      <c r="M185" s="84"/>
      <c r="N185" s="331"/>
      <c r="O185" s="346"/>
      <c r="P185" s="331"/>
      <c r="Q185" s="331"/>
      <c r="R185" s="331"/>
      <c r="S185" s="331"/>
      <c r="T185" s="331"/>
      <c r="U185" s="331"/>
      <c r="V185" s="331"/>
      <c r="W185" s="331"/>
      <c r="X185" s="331"/>
      <c r="Y185" s="331"/>
      <c r="Z185" s="331"/>
      <c r="AA185" s="331"/>
      <c r="AB185" s="331"/>
      <c r="AC185" s="331"/>
      <c r="AD185" s="331"/>
      <c r="AE185" s="331"/>
      <c r="AF185" s="331"/>
      <c r="AG185" s="331"/>
      <c r="AH185" s="331"/>
      <c r="AI185" s="331"/>
      <c r="AJ185" s="331"/>
      <c r="AK185" s="331"/>
      <c r="AL185" s="331"/>
      <c r="AM185" s="331"/>
      <c r="AN185" s="331"/>
      <c r="AO185" s="331"/>
      <c r="AP185" s="331"/>
    </row>
    <row r="186" spans="1:42" s="154" customFormat="1" ht="18" customHeight="1">
      <c r="A186" s="21"/>
      <c r="B186" s="19"/>
      <c r="C186" s="19"/>
      <c r="D186" s="19"/>
      <c r="E186" s="19"/>
      <c r="F186" s="19"/>
      <c r="G186" s="85"/>
      <c r="H186" s="377"/>
      <c r="I186" s="84"/>
      <c r="J186" s="84"/>
      <c r="K186" s="84"/>
      <c r="L186" s="84"/>
      <c r="M186" s="84"/>
      <c r="N186" s="331"/>
      <c r="O186" s="331"/>
      <c r="P186" s="331"/>
      <c r="Q186" s="331"/>
      <c r="R186" s="331"/>
      <c r="S186" s="331"/>
      <c r="T186" s="331"/>
      <c r="U186" s="331"/>
      <c r="V186" s="331"/>
      <c r="W186" s="331"/>
      <c r="X186" s="331"/>
      <c r="Y186" s="331"/>
      <c r="Z186" s="331"/>
      <c r="AA186" s="331"/>
      <c r="AB186" s="331"/>
      <c r="AC186" s="331"/>
      <c r="AD186" s="331"/>
      <c r="AE186" s="331"/>
      <c r="AF186" s="331"/>
      <c r="AG186" s="331"/>
      <c r="AH186" s="331"/>
      <c r="AI186" s="331"/>
      <c r="AJ186" s="331"/>
      <c r="AK186" s="331"/>
      <c r="AL186" s="331"/>
      <c r="AM186" s="331"/>
      <c r="AN186" s="331"/>
      <c r="AO186" s="331"/>
      <c r="AP186" s="331"/>
    </row>
    <row r="187" spans="1:42" s="154" customFormat="1" ht="18" customHeight="1">
      <c r="A187" s="21"/>
      <c r="B187" s="19"/>
      <c r="C187" s="19"/>
      <c r="D187" s="19"/>
      <c r="E187" s="19"/>
      <c r="F187" s="19"/>
      <c r="G187" s="85"/>
      <c r="H187" s="377"/>
      <c r="I187" s="84"/>
      <c r="J187" s="84"/>
      <c r="K187" s="84"/>
      <c r="L187" s="84"/>
      <c r="M187" s="84"/>
      <c r="N187" s="346"/>
      <c r="O187" s="346"/>
      <c r="P187" s="346"/>
      <c r="Q187" s="346"/>
      <c r="R187" s="346"/>
      <c r="S187" s="346"/>
      <c r="T187" s="346"/>
      <c r="U187" s="331"/>
      <c r="V187" s="331"/>
      <c r="W187" s="331"/>
      <c r="X187" s="331"/>
      <c r="Y187" s="331"/>
      <c r="Z187" s="331"/>
      <c r="AA187" s="331"/>
      <c r="AB187" s="331"/>
      <c r="AC187" s="331"/>
      <c r="AD187" s="331"/>
      <c r="AE187" s="331"/>
      <c r="AF187" s="331"/>
      <c r="AG187" s="331"/>
      <c r="AH187" s="331"/>
      <c r="AI187" s="331"/>
      <c r="AJ187" s="331"/>
      <c r="AK187" s="331"/>
      <c r="AL187" s="331"/>
      <c r="AM187" s="331"/>
      <c r="AN187" s="331"/>
      <c r="AO187" s="331"/>
      <c r="AP187" s="331"/>
    </row>
    <row r="188" spans="1:42" s="154" customFormat="1" ht="18" customHeight="1">
      <c r="A188" s="21"/>
      <c r="B188" s="19"/>
      <c r="C188" s="19"/>
      <c r="D188" s="19"/>
      <c r="E188" s="19"/>
      <c r="F188" s="19"/>
      <c r="G188" s="85"/>
      <c r="H188" s="377"/>
      <c r="I188" s="84"/>
      <c r="J188" s="84"/>
      <c r="K188" s="84"/>
      <c r="L188" s="84"/>
      <c r="M188" s="84"/>
      <c r="N188" s="346"/>
      <c r="O188" s="346"/>
      <c r="P188" s="346"/>
      <c r="Q188" s="346"/>
      <c r="R188" s="346"/>
      <c r="S188" s="346"/>
      <c r="T188" s="346"/>
      <c r="U188" s="331"/>
      <c r="V188" s="331"/>
      <c r="W188" s="331"/>
      <c r="X188" s="331"/>
      <c r="Y188" s="331"/>
      <c r="Z188" s="331"/>
      <c r="AA188" s="331"/>
      <c r="AB188" s="331"/>
      <c r="AC188" s="331"/>
      <c r="AD188" s="331"/>
      <c r="AE188" s="331"/>
      <c r="AF188" s="331"/>
      <c r="AG188" s="331"/>
      <c r="AH188" s="331"/>
      <c r="AI188" s="331"/>
      <c r="AJ188" s="331"/>
      <c r="AK188" s="331"/>
      <c r="AL188" s="331"/>
      <c r="AM188" s="331"/>
      <c r="AN188" s="331"/>
      <c r="AO188" s="331"/>
      <c r="AP188" s="331"/>
    </row>
    <row r="189" spans="1:42" s="154" customFormat="1" ht="18" customHeight="1">
      <c r="A189" s="21"/>
      <c r="B189" s="19"/>
      <c r="C189" s="19"/>
      <c r="D189" s="19"/>
      <c r="E189" s="19"/>
      <c r="F189" s="19"/>
      <c r="G189" s="85"/>
      <c r="H189" s="377"/>
      <c r="I189" s="84"/>
      <c r="J189" s="84"/>
      <c r="K189" s="84"/>
      <c r="L189" s="84"/>
      <c r="M189" s="84"/>
      <c r="N189" s="346"/>
      <c r="O189" s="346"/>
      <c r="P189" s="346"/>
      <c r="Q189" s="346"/>
      <c r="R189" s="346"/>
      <c r="S189" s="346"/>
      <c r="T189" s="346"/>
      <c r="U189" s="331"/>
      <c r="V189" s="331"/>
      <c r="W189" s="331"/>
      <c r="X189" s="331"/>
      <c r="Y189" s="331"/>
      <c r="Z189" s="331"/>
      <c r="AA189" s="331"/>
      <c r="AB189" s="331"/>
      <c r="AC189" s="331"/>
      <c r="AD189" s="331"/>
      <c r="AE189" s="331"/>
      <c r="AF189" s="331"/>
      <c r="AG189" s="331"/>
      <c r="AH189" s="331"/>
      <c r="AI189" s="331"/>
      <c r="AJ189" s="331"/>
      <c r="AK189" s="331"/>
      <c r="AL189" s="331"/>
      <c r="AM189" s="331"/>
      <c r="AN189" s="331"/>
      <c r="AO189" s="331"/>
      <c r="AP189" s="331"/>
    </row>
    <row r="190" spans="1:42" s="154" customFormat="1" ht="18" customHeight="1">
      <c r="A190" s="21"/>
      <c r="B190" s="19"/>
      <c r="C190" s="19"/>
      <c r="D190" s="19"/>
      <c r="E190" s="19"/>
      <c r="F190" s="19"/>
      <c r="G190" s="85"/>
      <c r="H190" s="377"/>
      <c r="I190" s="84"/>
      <c r="J190" s="84"/>
      <c r="K190" s="84"/>
      <c r="L190" s="84"/>
      <c r="M190" s="84"/>
      <c r="N190" s="346"/>
      <c r="O190" s="346"/>
      <c r="P190" s="346"/>
      <c r="Q190" s="346"/>
      <c r="R190" s="346"/>
      <c r="S190" s="346"/>
      <c r="T190" s="346"/>
      <c r="U190" s="331"/>
      <c r="V190" s="331"/>
      <c r="W190" s="331"/>
      <c r="X190" s="331"/>
      <c r="Y190" s="331"/>
      <c r="Z190" s="331"/>
      <c r="AA190" s="331"/>
      <c r="AB190" s="331"/>
      <c r="AC190" s="331"/>
      <c r="AD190" s="331"/>
      <c r="AE190" s="331"/>
      <c r="AF190" s="331"/>
      <c r="AG190" s="331"/>
      <c r="AH190" s="331"/>
      <c r="AI190" s="331"/>
      <c r="AJ190" s="331"/>
      <c r="AK190" s="331"/>
      <c r="AL190" s="331"/>
      <c r="AM190" s="331"/>
      <c r="AN190" s="331"/>
      <c r="AO190" s="331"/>
      <c r="AP190" s="331"/>
    </row>
    <row r="191" spans="1:42" s="154" customFormat="1" ht="18" customHeight="1">
      <c r="A191" s="21"/>
      <c r="B191" s="19"/>
      <c r="C191" s="19"/>
      <c r="D191" s="19"/>
      <c r="E191" s="19"/>
      <c r="F191" s="19"/>
      <c r="G191" s="85"/>
      <c r="H191" s="377"/>
      <c r="I191" s="84"/>
      <c r="J191" s="84"/>
      <c r="K191" s="84"/>
      <c r="L191" s="84"/>
      <c r="M191" s="84"/>
      <c r="N191" s="346"/>
      <c r="O191" s="346"/>
      <c r="P191" s="346"/>
      <c r="Q191" s="346"/>
      <c r="R191" s="346"/>
      <c r="S191" s="346"/>
      <c r="T191" s="346"/>
      <c r="U191" s="331"/>
      <c r="V191" s="331"/>
      <c r="W191" s="331"/>
      <c r="X191" s="331"/>
      <c r="Y191" s="331"/>
      <c r="Z191" s="331"/>
      <c r="AA191" s="331"/>
      <c r="AB191" s="331"/>
      <c r="AC191" s="331"/>
      <c r="AD191" s="331"/>
      <c r="AE191" s="331"/>
      <c r="AF191" s="331"/>
      <c r="AG191" s="331"/>
      <c r="AH191" s="331"/>
      <c r="AI191" s="331"/>
      <c r="AJ191" s="331"/>
      <c r="AK191" s="331"/>
      <c r="AL191" s="331"/>
      <c r="AM191" s="331"/>
      <c r="AN191" s="331"/>
      <c r="AO191" s="331"/>
      <c r="AP191" s="331"/>
    </row>
    <row r="192" spans="1:42" s="154" customFormat="1" ht="18" customHeight="1">
      <c r="A192" s="21"/>
      <c r="B192" s="19"/>
      <c r="C192" s="19"/>
      <c r="D192" s="19"/>
      <c r="E192" s="19"/>
      <c r="F192" s="19"/>
      <c r="G192" s="85"/>
      <c r="H192" s="377"/>
      <c r="I192" s="84"/>
      <c r="J192" s="84"/>
      <c r="K192" s="84"/>
      <c r="L192" s="84"/>
      <c r="M192" s="84"/>
      <c r="N192" s="331"/>
      <c r="O192" s="331"/>
      <c r="P192" s="331"/>
      <c r="Q192" s="331"/>
      <c r="R192" s="331"/>
      <c r="S192" s="331"/>
      <c r="T192" s="331"/>
      <c r="U192" s="331"/>
      <c r="V192" s="331"/>
      <c r="W192" s="331"/>
      <c r="X192" s="331"/>
      <c r="Y192" s="331"/>
      <c r="Z192" s="331"/>
      <c r="AA192" s="331"/>
      <c r="AB192" s="331"/>
      <c r="AC192" s="331"/>
      <c r="AD192" s="331"/>
      <c r="AE192" s="331"/>
      <c r="AF192" s="331"/>
      <c r="AG192" s="331"/>
      <c r="AH192" s="331"/>
      <c r="AI192" s="331"/>
      <c r="AJ192" s="331"/>
      <c r="AK192" s="331"/>
      <c r="AL192" s="331"/>
      <c r="AM192" s="331"/>
      <c r="AN192" s="331"/>
      <c r="AO192" s="331"/>
      <c r="AP192" s="331"/>
    </row>
    <row r="193" spans="1:42" s="401" customFormat="1" ht="18" customHeight="1">
      <c r="A193" s="21"/>
      <c r="B193" s="19"/>
      <c r="C193" s="19"/>
      <c r="D193" s="19"/>
      <c r="E193" s="19"/>
      <c r="F193" s="19"/>
      <c r="G193" s="85"/>
      <c r="H193" s="377"/>
      <c r="I193" s="84"/>
      <c r="J193" s="84"/>
      <c r="K193" s="84"/>
      <c r="L193" s="84"/>
      <c r="M193" s="84"/>
      <c r="N193" s="343"/>
      <c r="O193" s="343"/>
      <c r="P193" s="343"/>
      <c r="Q193" s="343"/>
      <c r="R193" s="343"/>
      <c r="S193" s="343"/>
      <c r="T193" s="343"/>
      <c r="U193" s="402"/>
      <c r="V193" s="402"/>
      <c r="W193" s="402"/>
      <c r="X193" s="402"/>
      <c r="Y193" s="402"/>
      <c r="Z193" s="402"/>
      <c r="AA193" s="402"/>
      <c r="AB193" s="402"/>
      <c r="AC193" s="402"/>
      <c r="AD193" s="402"/>
      <c r="AE193" s="402"/>
      <c r="AF193" s="402"/>
      <c r="AG193" s="402"/>
      <c r="AH193" s="402"/>
      <c r="AI193" s="402"/>
      <c r="AJ193" s="402"/>
      <c r="AK193" s="402"/>
      <c r="AL193" s="402"/>
      <c r="AM193" s="402"/>
      <c r="AN193" s="402"/>
      <c r="AO193" s="402"/>
      <c r="AP193" s="402"/>
    </row>
    <row r="194" spans="1:42" s="154" customFormat="1" ht="18" customHeight="1">
      <c r="A194" s="21"/>
      <c r="B194" s="19"/>
      <c r="C194" s="19"/>
      <c r="D194" s="19"/>
      <c r="E194" s="19"/>
      <c r="F194" s="19"/>
      <c r="G194" s="85"/>
      <c r="H194" s="377"/>
      <c r="I194" s="84"/>
      <c r="J194" s="84"/>
      <c r="K194" s="84"/>
      <c r="L194" s="84"/>
      <c r="M194" s="84"/>
      <c r="N194" s="331"/>
      <c r="O194" s="331"/>
      <c r="P194" s="331"/>
      <c r="Q194" s="331"/>
      <c r="R194" s="331"/>
      <c r="S194" s="331"/>
      <c r="T194" s="331"/>
      <c r="U194" s="331"/>
      <c r="V194" s="331"/>
      <c r="W194" s="331"/>
      <c r="X194" s="331"/>
      <c r="Y194" s="331"/>
      <c r="Z194" s="331"/>
      <c r="AA194" s="331"/>
      <c r="AB194" s="331"/>
      <c r="AC194" s="331"/>
      <c r="AD194" s="331"/>
      <c r="AE194" s="331"/>
      <c r="AF194" s="331"/>
      <c r="AG194" s="331"/>
      <c r="AH194" s="331"/>
      <c r="AI194" s="331"/>
      <c r="AJ194" s="331"/>
      <c r="AK194" s="331"/>
      <c r="AL194" s="331"/>
      <c r="AM194" s="331"/>
      <c r="AN194" s="331"/>
      <c r="AO194" s="331"/>
      <c r="AP194" s="331"/>
    </row>
    <row r="195" spans="1:42" s="154" customFormat="1" ht="18" customHeight="1">
      <c r="A195" s="21"/>
      <c r="B195" s="19"/>
      <c r="C195" s="19"/>
      <c r="D195" s="19"/>
      <c r="E195" s="19"/>
      <c r="F195" s="19"/>
      <c r="G195" s="85"/>
      <c r="H195" s="377"/>
      <c r="I195" s="84"/>
      <c r="J195" s="84"/>
      <c r="K195" s="84"/>
      <c r="L195" s="84"/>
      <c r="M195" s="84"/>
      <c r="N195" s="346"/>
      <c r="O195" s="346"/>
      <c r="P195" s="346"/>
      <c r="Q195" s="346"/>
      <c r="R195" s="346"/>
      <c r="S195" s="346"/>
      <c r="T195" s="346"/>
      <c r="U195" s="331"/>
      <c r="V195" s="331"/>
      <c r="W195" s="331"/>
      <c r="X195" s="331"/>
      <c r="Y195" s="331"/>
      <c r="Z195" s="331"/>
      <c r="AA195" s="331"/>
      <c r="AB195" s="331"/>
      <c r="AC195" s="331"/>
      <c r="AD195" s="331"/>
      <c r="AE195" s="331"/>
      <c r="AF195" s="331"/>
      <c r="AG195" s="331"/>
      <c r="AH195" s="331"/>
      <c r="AI195" s="331"/>
      <c r="AJ195" s="331"/>
      <c r="AK195" s="331"/>
      <c r="AL195" s="331"/>
      <c r="AM195" s="331"/>
      <c r="AN195" s="331"/>
      <c r="AO195" s="331"/>
      <c r="AP195" s="331"/>
    </row>
    <row r="196" spans="1:42" s="154" customFormat="1" ht="18" customHeight="1">
      <c r="A196" s="21"/>
      <c r="B196" s="19"/>
      <c r="C196" s="19"/>
      <c r="D196" s="19"/>
      <c r="E196" s="19"/>
      <c r="F196" s="19"/>
      <c r="G196" s="85"/>
      <c r="H196" s="377"/>
      <c r="I196" s="84"/>
      <c r="J196" s="84"/>
      <c r="K196" s="84"/>
      <c r="L196" s="84"/>
      <c r="M196" s="84"/>
      <c r="N196" s="346"/>
      <c r="O196" s="346"/>
      <c r="P196" s="346"/>
      <c r="Q196" s="346"/>
      <c r="R196" s="346"/>
      <c r="S196" s="346"/>
      <c r="T196" s="346"/>
      <c r="U196" s="331"/>
      <c r="V196" s="331"/>
      <c r="W196" s="331"/>
      <c r="X196" s="331"/>
      <c r="Y196" s="331"/>
      <c r="Z196" s="331"/>
      <c r="AA196" s="331"/>
      <c r="AB196" s="331"/>
      <c r="AC196" s="331"/>
      <c r="AD196" s="331"/>
      <c r="AE196" s="331"/>
      <c r="AF196" s="331"/>
      <c r="AG196" s="331"/>
      <c r="AH196" s="331"/>
      <c r="AI196" s="331"/>
      <c r="AJ196" s="331"/>
      <c r="AK196" s="331"/>
      <c r="AL196" s="331"/>
      <c r="AM196" s="331"/>
      <c r="AN196" s="331"/>
      <c r="AO196" s="331"/>
      <c r="AP196" s="331"/>
    </row>
    <row r="197" spans="1:42" s="154" customFormat="1" ht="18" customHeight="1">
      <c r="A197" s="21"/>
      <c r="B197" s="19"/>
      <c r="C197" s="19"/>
      <c r="D197" s="19"/>
      <c r="E197" s="19"/>
      <c r="F197" s="19"/>
      <c r="G197" s="85"/>
      <c r="H197" s="377"/>
      <c r="I197" s="84"/>
      <c r="J197" s="84"/>
      <c r="K197" s="84"/>
      <c r="L197" s="84"/>
      <c r="M197" s="84"/>
      <c r="N197" s="346"/>
      <c r="O197" s="346"/>
      <c r="P197" s="346"/>
      <c r="Q197" s="346"/>
      <c r="R197" s="346"/>
      <c r="S197" s="346"/>
      <c r="T197" s="346"/>
      <c r="U197" s="331"/>
      <c r="V197" s="331"/>
      <c r="W197" s="331"/>
      <c r="X197" s="331"/>
      <c r="Y197" s="331"/>
      <c r="Z197" s="331"/>
      <c r="AA197" s="331"/>
      <c r="AB197" s="331"/>
      <c r="AC197" s="331"/>
      <c r="AD197" s="331"/>
      <c r="AE197" s="331"/>
      <c r="AF197" s="331"/>
      <c r="AG197" s="331"/>
      <c r="AH197" s="331"/>
      <c r="AI197" s="331"/>
      <c r="AJ197" s="331"/>
      <c r="AK197" s="331"/>
      <c r="AL197" s="331"/>
      <c r="AM197" s="331"/>
      <c r="AN197" s="331"/>
      <c r="AO197" s="331"/>
      <c r="AP197" s="331"/>
    </row>
    <row r="198" spans="1:42" s="154" customFormat="1" ht="18" customHeight="1">
      <c r="A198" s="21"/>
      <c r="B198" s="19"/>
      <c r="C198" s="19"/>
      <c r="D198" s="19"/>
      <c r="E198" s="19"/>
      <c r="F198" s="19"/>
      <c r="G198" s="85"/>
      <c r="H198" s="377"/>
      <c r="I198" s="84"/>
      <c r="J198" s="84"/>
      <c r="K198" s="84"/>
      <c r="L198" s="84"/>
      <c r="M198" s="84"/>
      <c r="N198" s="346"/>
      <c r="O198" s="346"/>
      <c r="P198" s="346"/>
      <c r="Q198" s="346"/>
      <c r="R198" s="346"/>
      <c r="S198" s="346"/>
      <c r="T198" s="346"/>
      <c r="U198" s="331"/>
      <c r="V198" s="331"/>
      <c r="W198" s="331"/>
      <c r="X198" s="331"/>
      <c r="Y198" s="331"/>
      <c r="Z198" s="331"/>
      <c r="AA198" s="331"/>
      <c r="AB198" s="331"/>
      <c r="AC198" s="331"/>
      <c r="AD198" s="331"/>
      <c r="AE198" s="331"/>
      <c r="AF198" s="331"/>
      <c r="AG198" s="331"/>
      <c r="AH198" s="331"/>
      <c r="AI198" s="331"/>
      <c r="AJ198" s="331"/>
      <c r="AK198" s="331"/>
      <c r="AL198" s="331"/>
      <c r="AM198" s="331"/>
      <c r="AN198" s="331"/>
      <c r="AO198" s="331"/>
      <c r="AP198" s="331"/>
    </row>
    <row r="199" spans="1:42" s="161" customFormat="1" ht="18" customHeight="1">
      <c r="A199" s="21"/>
      <c r="B199" s="19"/>
      <c r="C199" s="19"/>
      <c r="D199" s="19"/>
      <c r="E199" s="19"/>
      <c r="F199" s="19"/>
      <c r="G199" s="85"/>
      <c r="H199" s="377"/>
      <c r="I199" s="84"/>
      <c r="J199" s="84"/>
      <c r="K199" s="84"/>
      <c r="L199" s="84"/>
      <c r="M199" s="84"/>
      <c r="N199" s="345"/>
      <c r="O199" s="346"/>
      <c r="P199" s="345"/>
      <c r="Q199" s="345"/>
      <c r="R199" s="345"/>
      <c r="S199" s="345"/>
      <c r="T199" s="345"/>
      <c r="U199" s="346"/>
      <c r="V199" s="346"/>
      <c r="W199" s="346"/>
      <c r="X199" s="346"/>
      <c r="Y199" s="346"/>
      <c r="Z199" s="346"/>
      <c r="AA199" s="346"/>
      <c r="AB199" s="346"/>
      <c r="AC199" s="346"/>
      <c r="AD199" s="346"/>
      <c r="AE199" s="346"/>
      <c r="AF199" s="346"/>
      <c r="AG199" s="346"/>
      <c r="AH199" s="346"/>
      <c r="AI199" s="346"/>
      <c r="AJ199" s="346"/>
      <c r="AK199" s="346"/>
      <c r="AL199" s="346"/>
      <c r="AM199" s="346"/>
      <c r="AN199" s="346"/>
      <c r="AO199" s="346"/>
      <c r="AP199" s="346"/>
    </row>
    <row r="200" spans="1:42" s="161" customFormat="1" ht="18" customHeight="1">
      <c r="A200" s="21"/>
      <c r="B200" s="19"/>
      <c r="C200" s="19"/>
      <c r="D200" s="19"/>
      <c r="E200" s="19"/>
      <c r="F200" s="19"/>
      <c r="G200" s="85"/>
      <c r="H200" s="377"/>
      <c r="I200" s="84"/>
      <c r="J200" s="84"/>
      <c r="K200" s="84"/>
      <c r="L200" s="84"/>
      <c r="M200" s="84"/>
      <c r="N200" s="346"/>
      <c r="O200" s="346"/>
      <c r="P200" s="346"/>
      <c r="Q200" s="346"/>
      <c r="R200" s="346"/>
      <c r="S200" s="346"/>
      <c r="T200" s="346"/>
      <c r="U200" s="346"/>
      <c r="V200" s="346"/>
      <c r="W200" s="346"/>
      <c r="X200" s="346"/>
      <c r="Y200" s="346"/>
      <c r="Z200" s="346"/>
      <c r="AA200" s="346"/>
      <c r="AB200" s="346"/>
      <c r="AC200" s="346"/>
      <c r="AD200" s="346"/>
      <c r="AE200" s="346"/>
      <c r="AF200" s="346"/>
      <c r="AG200" s="346"/>
      <c r="AH200" s="346"/>
      <c r="AI200" s="346"/>
      <c r="AJ200" s="346"/>
      <c r="AK200" s="346"/>
      <c r="AL200" s="346"/>
      <c r="AM200" s="346"/>
      <c r="AN200" s="346"/>
      <c r="AO200" s="346"/>
      <c r="AP200" s="346"/>
    </row>
    <row r="201" spans="1:42" s="161" customFormat="1" ht="18" customHeight="1">
      <c r="A201" s="21"/>
      <c r="B201" s="19"/>
      <c r="C201" s="19"/>
      <c r="D201" s="19"/>
      <c r="E201" s="19"/>
      <c r="F201" s="19"/>
      <c r="G201" s="85"/>
      <c r="H201" s="377"/>
      <c r="I201" s="84"/>
      <c r="J201" s="84"/>
      <c r="K201" s="84"/>
      <c r="L201" s="84"/>
      <c r="M201" s="84"/>
      <c r="N201" s="346"/>
      <c r="O201" s="346"/>
      <c r="P201" s="346"/>
      <c r="Q201" s="346"/>
      <c r="R201" s="346"/>
      <c r="S201" s="346"/>
      <c r="T201" s="346"/>
      <c r="U201" s="346"/>
      <c r="V201" s="346"/>
      <c r="W201" s="346"/>
      <c r="X201" s="346"/>
      <c r="Y201" s="346"/>
      <c r="Z201" s="346"/>
      <c r="AA201" s="346"/>
      <c r="AB201" s="346"/>
      <c r="AC201" s="346"/>
      <c r="AD201" s="346"/>
      <c r="AE201" s="346"/>
      <c r="AF201" s="346"/>
      <c r="AG201" s="346"/>
      <c r="AH201" s="346"/>
      <c r="AI201" s="346"/>
      <c r="AJ201" s="346"/>
      <c r="AK201" s="346"/>
      <c r="AL201" s="346"/>
      <c r="AM201" s="346"/>
      <c r="AN201" s="346"/>
      <c r="AO201" s="346"/>
      <c r="AP201" s="346"/>
    </row>
    <row r="202" spans="1:42" s="161" customFormat="1" ht="18" customHeight="1">
      <c r="A202" s="21"/>
      <c r="B202" s="19"/>
      <c r="C202" s="19"/>
      <c r="D202" s="19"/>
      <c r="E202" s="19"/>
      <c r="F202" s="19"/>
      <c r="G202" s="85"/>
      <c r="H202" s="377"/>
      <c r="I202" s="84"/>
      <c r="J202" s="84"/>
      <c r="K202" s="84"/>
      <c r="L202" s="84"/>
      <c r="M202" s="84"/>
      <c r="N202" s="346"/>
      <c r="O202" s="346"/>
      <c r="P202" s="346"/>
      <c r="Q202" s="346"/>
      <c r="R202" s="346"/>
      <c r="S202" s="346"/>
      <c r="T202" s="346"/>
      <c r="U202" s="346"/>
      <c r="V202" s="346"/>
      <c r="W202" s="346"/>
      <c r="X202" s="346"/>
      <c r="Y202" s="346"/>
      <c r="Z202" s="346"/>
      <c r="AA202" s="346"/>
      <c r="AB202" s="346"/>
      <c r="AC202" s="346"/>
      <c r="AD202" s="346"/>
      <c r="AE202" s="346"/>
      <c r="AF202" s="346"/>
      <c r="AG202" s="346"/>
      <c r="AH202" s="346"/>
      <c r="AI202" s="346"/>
      <c r="AJ202" s="346"/>
      <c r="AK202" s="346"/>
      <c r="AL202" s="346"/>
      <c r="AM202" s="346"/>
      <c r="AN202" s="346"/>
      <c r="AO202" s="346"/>
      <c r="AP202" s="346"/>
    </row>
    <row r="203" spans="1:42" s="161" customFormat="1" ht="18" customHeight="1">
      <c r="A203" s="21"/>
      <c r="B203" s="19"/>
      <c r="C203" s="19"/>
      <c r="D203" s="19"/>
      <c r="E203" s="19"/>
      <c r="F203" s="19"/>
      <c r="G203" s="85"/>
      <c r="H203" s="377"/>
      <c r="I203" s="84"/>
      <c r="J203" s="84"/>
      <c r="K203" s="84"/>
      <c r="L203" s="84"/>
      <c r="M203" s="84"/>
      <c r="N203" s="346"/>
      <c r="O203" s="346"/>
      <c r="P203" s="346"/>
      <c r="Q203" s="346"/>
      <c r="R203" s="346"/>
      <c r="S203" s="346"/>
      <c r="T203" s="346"/>
      <c r="U203" s="346"/>
      <c r="V203" s="346"/>
      <c r="W203" s="346"/>
      <c r="X203" s="346"/>
      <c r="Y203" s="346"/>
      <c r="Z203" s="346"/>
      <c r="AA203" s="346"/>
      <c r="AB203" s="346"/>
      <c r="AC203" s="346"/>
      <c r="AD203" s="346"/>
      <c r="AE203" s="346"/>
      <c r="AF203" s="346"/>
      <c r="AG203" s="346"/>
      <c r="AH203" s="346"/>
      <c r="AI203" s="346"/>
      <c r="AJ203" s="346"/>
      <c r="AK203" s="346"/>
      <c r="AL203" s="346"/>
      <c r="AM203" s="346"/>
      <c r="AN203" s="346"/>
      <c r="AO203" s="346"/>
      <c r="AP203" s="346"/>
    </row>
    <row r="204" spans="1:42" s="154" customFormat="1" ht="18" customHeight="1">
      <c r="A204" s="21"/>
      <c r="B204" s="19"/>
      <c r="C204" s="19"/>
      <c r="D204" s="19"/>
      <c r="E204" s="19"/>
      <c r="F204" s="19"/>
      <c r="G204" s="85"/>
      <c r="H204" s="377"/>
      <c r="I204" s="84"/>
      <c r="J204" s="84"/>
      <c r="K204" s="84"/>
      <c r="L204" s="84"/>
      <c r="M204" s="84"/>
      <c r="N204" s="346"/>
      <c r="O204" s="346"/>
      <c r="P204" s="346"/>
      <c r="Q204" s="346"/>
      <c r="R204" s="346"/>
      <c r="S204" s="346"/>
      <c r="T204" s="346"/>
      <c r="U204" s="331"/>
      <c r="V204" s="331"/>
      <c r="W204" s="331"/>
      <c r="X204" s="331"/>
      <c r="Y204" s="331"/>
      <c r="Z204" s="331"/>
      <c r="AA204" s="331"/>
      <c r="AB204" s="331"/>
      <c r="AC204" s="331"/>
      <c r="AD204" s="331"/>
      <c r="AE204" s="331"/>
      <c r="AF204" s="331"/>
      <c r="AG204" s="331"/>
      <c r="AH204" s="331"/>
      <c r="AI204" s="331"/>
      <c r="AJ204" s="331"/>
      <c r="AK204" s="331"/>
      <c r="AL204" s="331"/>
      <c r="AM204" s="331"/>
      <c r="AN204" s="331"/>
      <c r="AO204" s="331"/>
      <c r="AP204" s="331"/>
    </row>
    <row r="205" spans="1:42" s="161" customFormat="1" ht="18" customHeight="1">
      <c r="A205" s="21"/>
      <c r="B205" s="19"/>
      <c r="C205" s="19"/>
      <c r="D205" s="19"/>
      <c r="E205" s="19"/>
      <c r="F205" s="19"/>
      <c r="G205" s="85"/>
      <c r="H205" s="377"/>
      <c r="I205" s="84"/>
      <c r="J205" s="84"/>
      <c r="K205" s="84"/>
      <c r="L205" s="84"/>
      <c r="M205" s="84"/>
      <c r="N205" s="346"/>
      <c r="O205" s="346"/>
      <c r="P205" s="346"/>
      <c r="Q205" s="346"/>
      <c r="R205" s="346"/>
      <c r="S205" s="346"/>
      <c r="T205" s="346"/>
      <c r="U205" s="346"/>
      <c r="V205" s="346"/>
      <c r="W205" s="346"/>
      <c r="X205" s="346"/>
      <c r="Y205" s="346"/>
      <c r="Z205" s="346"/>
      <c r="AA205" s="346"/>
      <c r="AB205" s="346"/>
      <c r="AC205" s="346"/>
      <c r="AD205" s="346"/>
      <c r="AE205" s="346"/>
      <c r="AF205" s="346"/>
      <c r="AG205" s="346"/>
      <c r="AH205" s="346"/>
      <c r="AI205" s="346"/>
      <c r="AJ205" s="346"/>
      <c r="AK205" s="346"/>
      <c r="AL205" s="346"/>
      <c r="AM205" s="346"/>
      <c r="AN205" s="346"/>
      <c r="AO205" s="346"/>
      <c r="AP205" s="346"/>
    </row>
    <row r="206" spans="1:42" s="161" customFormat="1" ht="18" customHeight="1">
      <c r="A206" s="21"/>
      <c r="B206" s="19"/>
      <c r="C206" s="19"/>
      <c r="D206" s="19"/>
      <c r="E206" s="19"/>
      <c r="F206" s="19"/>
      <c r="G206" s="85"/>
      <c r="H206" s="377"/>
      <c r="I206" s="84"/>
      <c r="J206" s="84"/>
      <c r="K206" s="84"/>
      <c r="L206" s="84"/>
      <c r="M206" s="84"/>
      <c r="N206" s="346"/>
      <c r="O206" s="346"/>
      <c r="P206" s="346"/>
      <c r="Q206" s="346"/>
      <c r="R206" s="346"/>
      <c r="S206" s="346"/>
      <c r="T206" s="346"/>
      <c r="U206" s="346"/>
      <c r="V206" s="346"/>
      <c r="W206" s="346"/>
      <c r="X206" s="346"/>
      <c r="Y206" s="346"/>
      <c r="Z206" s="346"/>
      <c r="AA206" s="346"/>
      <c r="AB206" s="346"/>
      <c r="AC206" s="346"/>
      <c r="AD206" s="346"/>
      <c r="AE206" s="346"/>
      <c r="AF206" s="346"/>
      <c r="AG206" s="346"/>
      <c r="AH206" s="346"/>
      <c r="AI206" s="346"/>
      <c r="AJ206" s="346"/>
      <c r="AK206" s="346"/>
      <c r="AL206" s="346"/>
      <c r="AM206" s="346"/>
      <c r="AN206" s="346"/>
      <c r="AO206" s="346"/>
      <c r="AP206" s="346"/>
    </row>
    <row r="207" spans="1:42" s="161" customFormat="1" ht="18" customHeight="1">
      <c r="A207" s="21"/>
      <c r="B207" s="19"/>
      <c r="C207" s="19"/>
      <c r="D207" s="19"/>
      <c r="E207" s="19"/>
      <c r="F207" s="19"/>
      <c r="G207" s="85"/>
      <c r="H207" s="377"/>
      <c r="I207" s="84"/>
      <c r="J207" s="84"/>
      <c r="K207" s="84"/>
      <c r="L207" s="84"/>
      <c r="M207" s="84"/>
      <c r="N207" s="346"/>
      <c r="O207" s="346"/>
      <c r="P207" s="346"/>
      <c r="Q207" s="346"/>
      <c r="R207" s="346"/>
      <c r="S207" s="346"/>
      <c r="T207" s="346"/>
      <c r="U207" s="346"/>
      <c r="V207" s="346"/>
      <c r="W207" s="346"/>
      <c r="X207" s="346"/>
      <c r="Y207" s="346"/>
      <c r="Z207" s="346"/>
      <c r="AA207" s="346"/>
      <c r="AB207" s="346"/>
      <c r="AC207" s="346"/>
      <c r="AD207" s="346"/>
      <c r="AE207" s="346"/>
      <c r="AF207" s="346"/>
      <c r="AG207" s="346"/>
      <c r="AH207" s="346"/>
      <c r="AI207" s="346"/>
      <c r="AJ207" s="346"/>
      <c r="AK207" s="346"/>
      <c r="AL207" s="346"/>
      <c r="AM207" s="346"/>
      <c r="AN207" s="346"/>
      <c r="AO207" s="346"/>
      <c r="AP207" s="346"/>
    </row>
    <row r="208" spans="1:42" s="161" customFormat="1" ht="18" customHeight="1">
      <c r="A208" s="21"/>
      <c r="B208" s="19"/>
      <c r="C208" s="19"/>
      <c r="D208" s="19"/>
      <c r="E208" s="19"/>
      <c r="F208" s="19"/>
      <c r="G208" s="85"/>
      <c r="H208" s="377"/>
      <c r="I208" s="84"/>
      <c r="J208" s="84"/>
      <c r="K208" s="84"/>
      <c r="L208" s="84"/>
      <c r="M208" s="84"/>
      <c r="N208" s="346"/>
      <c r="O208" s="346"/>
      <c r="P208" s="346"/>
      <c r="Q208" s="346"/>
      <c r="R208" s="346"/>
      <c r="S208" s="346"/>
      <c r="T208" s="346"/>
      <c r="U208" s="346"/>
      <c r="V208" s="346"/>
      <c r="W208" s="346"/>
      <c r="X208" s="346"/>
      <c r="Y208" s="346"/>
      <c r="Z208" s="346"/>
      <c r="AA208" s="346"/>
      <c r="AB208" s="346"/>
      <c r="AC208" s="346"/>
      <c r="AD208" s="346"/>
      <c r="AE208" s="346"/>
      <c r="AF208" s="346"/>
      <c r="AG208" s="346"/>
      <c r="AH208" s="346"/>
      <c r="AI208" s="346"/>
      <c r="AJ208" s="346"/>
      <c r="AK208" s="346"/>
      <c r="AL208" s="346"/>
      <c r="AM208" s="346"/>
      <c r="AN208" s="346"/>
      <c r="AO208" s="346"/>
      <c r="AP208" s="346"/>
    </row>
    <row r="209" spans="1:42" s="161" customFormat="1" ht="18" customHeight="1">
      <c r="A209" s="21"/>
      <c r="B209" s="19"/>
      <c r="C209" s="19"/>
      <c r="D209" s="19"/>
      <c r="E209" s="19"/>
      <c r="F209" s="19"/>
      <c r="G209" s="85"/>
      <c r="H209" s="377"/>
      <c r="I209" s="84"/>
      <c r="J209" s="84"/>
      <c r="K209" s="84"/>
      <c r="L209" s="84"/>
      <c r="M209" s="84"/>
      <c r="N209" s="331"/>
      <c r="O209" s="331"/>
      <c r="P209" s="331"/>
      <c r="Q209" s="331"/>
      <c r="R209" s="331"/>
      <c r="S209" s="331"/>
      <c r="T209" s="331"/>
      <c r="U209" s="346"/>
      <c r="V209" s="346"/>
      <c r="W209" s="346"/>
      <c r="X209" s="346"/>
      <c r="Y209" s="346"/>
      <c r="Z209" s="346"/>
      <c r="AA209" s="346"/>
      <c r="AB209" s="346"/>
      <c r="AC209" s="346"/>
      <c r="AD209" s="346"/>
      <c r="AE209" s="346"/>
      <c r="AF209" s="346"/>
      <c r="AG209" s="346"/>
      <c r="AH209" s="346"/>
      <c r="AI209" s="346"/>
      <c r="AJ209" s="346"/>
      <c r="AK209" s="346"/>
      <c r="AL209" s="346"/>
      <c r="AM209" s="346"/>
      <c r="AN209" s="346"/>
      <c r="AO209" s="346"/>
      <c r="AP209" s="346"/>
    </row>
    <row r="210" spans="1:42" s="161" customFormat="1" ht="18" customHeight="1">
      <c r="A210" s="21"/>
      <c r="B210" s="19"/>
      <c r="C210" s="19"/>
      <c r="D210" s="19"/>
      <c r="E210" s="19"/>
      <c r="F210" s="19"/>
      <c r="G210" s="85"/>
      <c r="H210" s="377"/>
      <c r="I210" s="84"/>
      <c r="J210" s="84"/>
      <c r="K210" s="84"/>
      <c r="L210" s="84"/>
      <c r="M210" s="84"/>
      <c r="N210" s="331"/>
      <c r="O210" s="331"/>
      <c r="P210" s="331"/>
      <c r="Q210" s="331"/>
      <c r="R210" s="331"/>
      <c r="S210" s="331"/>
      <c r="T210" s="331"/>
      <c r="U210" s="346"/>
      <c r="V210" s="346"/>
      <c r="W210" s="346"/>
      <c r="X210" s="346"/>
      <c r="Y210" s="346"/>
      <c r="Z210" s="346"/>
      <c r="AA210" s="346"/>
      <c r="AB210" s="346"/>
      <c r="AC210" s="346"/>
      <c r="AD210" s="346"/>
      <c r="AE210" s="346"/>
      <c r="AF210" s="346"/>
      <c r="AG210" s="346"/>
      <c r="AH210" s="346"/>
      <c r="AI210" s="346"/>
      <c r="AJ210" s="346"/>
      <c r="AK210" s="346"/>
      <c r="AL210" s="346"/>
      <c r="AM210" s="346"/>
      <c r="AN210" s="346"/>
      <c r="AO210" s="346"/>
      <c r="AP210" s="346"/>
    </row>
    <row r="211" spans="1:42" s="161" customFormat="1" ht="18" customHeight="1">
      <c r="A211" s="21"/>
      <c r="B211" s="19"/>
      <c r="C211" s="19"/>
      <c r="D211" s="19"/>
      <c r="E211" s="19"/>
      <c r="F211" s="19"/>
      <c r="G211" s="85"/>
      <c r="H211" s="377"/>
      <c r="I211" s="84"/>
      <c r="J211" s="84"/>
      <c r="K211" s="84"/>
      <c r="L211" s="84"/>
      <c r="M211" s="84"/>
      <c r="N211" s="331"/>
      <c r="O211" s="346"/>
      <c r="P211" s="331"/>
      <c r="Q211" s="331"/>
      <c r="R211" s="331"/>
      <c r="S211" s="331"/>
      <c r="T211" s="331"/>
      <c r="U211" s="346"/>
      <c r="V211" s="346"/>
      <c r="W211" s="346"/>
      <c r="X211" s="346"/>
      <c r="Y211" s="346"/>
      <c r="Z211" s="346"/>
      <c r="AA211" s="346"/>
      <c r="AB211" s="346"/>
      <c r="AC211" s="346"/>
      <c r="AD211" s="346"/>
      <c r="AE211" s="346"/>
      <c r="AF211" s="346"/>
      <c r="AG211" s="346"/>
      <c r="AH211" s="346"/>
      <c r="AI211" s="346"/>
      <c r="AJ211" s="346"/>
      <c r="AK211" s="346"/>
      <c r="AL211" s="346"/>
      <c r="AM211" s="346"/>
      <c r="AN211" s="346"/>
      <c r="AO211" s="346"/>
      <c r="AP211" s="346"/>
    </row>
    <row r="212" spans="1:42" s="161" customFormat="1" ht="18" customHeight="1">
      <c r="A212" s="21"/>
      <c r="B212" s="19"/>
      <c r="C212" s="19"/>
      <c r="D212" s="19"/>
      <c r="E212" s="19"/>
      <c r="F212" s="19"/>
      <c r="G212" s="85"/>
      <c r="H212" s="377"/>
      <c r="I212" s="84"/>
      <c r="J212" s="84"/>
      <c r="K212" s="84"/>
      <c r="L212" s="84"/>
      <c r="M212" s="84"/>
      <c r="N212" s="331"/>
      <c r="O212" s="331"/>
      <c r="P212" s="331"/>
      <c r="Q212" s="331"/>
      <c r="R212" s="331"/>
      <c r="S212" s="331"/>
      <c r="T212" s="331"/>
      <c r="U212" s="346"/>
      <c r="V212" s="346"/>
      <c r="W212" s="346"/>
      <c r="X212" s="346"/>
      <c r="Y212" s="346"/>
      <c r="Z212" s="346"/>
      <c r="AA212" s="346"/>
      <c r="AB212" s="346"/>
      <c r="AC212" s="346"/>
      <c r="AD212" s="346"/>
      <c r="AE212" s="346"/>
      <c r="AF212" s="346"/>
      <c r="AG212" s="346"/>
      <c r="AH212" s="346"/>
      <c r="AI212" s="346"/>
      <c r="AJ212" s="346"/>
      <c r="AK212" s="346"/>
      <c r="AL212" s="346"/>
      <c r="AM212" s="346"/>
      <c r="AN212" s="346"/>
      <c r="AO212" s="346"/>
      <c r="AP212" s="346"/>
    </row>
    <row r="213" spans="1:42" s="161" customFormat="1" ht="18" customHeight="1">
      <c r="A213" s="21"/>
      <c r="B213" s="19"/>
      <c r="C213" s="19"/>
      <c r="D213" s="19"/>
      <c r="E213" s="19"/>
      <c r="F213" s="19"/>
      <c r="G213" s="85"/>
      <c r="H213" s="377"/>
      <c r="I213" s="84"/>
      <c r="J213" s="84"/>
      <c r="K213" s="84"/>
      <c r="L213" s="84"/>
      <c r="M213" s="84"/>
      <c r="N213" s="331"/>
      <c r="O213" s="331"/>
      <c r="P213" s="331"/>
      <c r="Q213" s="331"/>
      <c r="R213" s="331"/>
      <c r="S213" s="331"/>
      <c r="T213" s="331"/>
      <c r="U213" s="346"/>
      <c r="V213" s="346"/>
      <c r="W213" s="346"/>
      <c r="X213" s="346"/>
      <c r="Y213" s="346"/>
      <c r="Z213" s="346"/>
      <c r="AA213" s="346"/>
      <c r="AB213" s="346"/>
      <c r="AC213" s="346"/>
      <c r="AD213" s="346"/>
      <c r="AE213" s="346"/>
      <c r="AF213" s="346"/>
      <c r="AG213" s="346"/>
      <c r="AH213" s="346"/>
      <c r="AI213" s="346"/>
      <c r="AJ213" s="346"/>
      <c r="AK213" s="346"/>
      <c r="AL213" s="346"/>
      <c r="AM213" s="346"/>
      <c r="AN213" s="346"/>
      <c r="AO213" s="346"/>
      <c r="AP213" s="346"/>
    </row>
    <row r="214" spans="1:42" s="347" customFormat="1" ht="18" customHeight="1">
      <c r="A214" s="21"/>
      <c r="B214" s="19"/>
      <c r="C214" s="19"/>
      <c r="D214" s="19"/>
      <c r="E214" s="19"/>
      <c r="F214" s="19"/>
      <c r="G214" s="85"/>
      <c r="H214" s="377"/>
      <c r="I214" s="84"/>
      <c r="J214" s="84"/>
      <c r="K214" s="84"/>
      <c r="L214" s="84"/>
      <c r="M214" s="84"/>
      <c r="N214" s="345"/>
      <c r="O214" s="345"/>
      <c r="P214" s="345"/>
      <c r="Q214" s="345"/>
      <c r="R214" s="345"/>
      <c r="S214" s="345"/>
      <c r="T214" s="345"/>
      <c r="U214" s="345"/>
      <c r="V214" s="345"/>
      <c r="W214" s="345"/>
      <c r="X214" s="345"/>
      <c r="Y214" s="345"/>
      <c r="Z214" s="345"/>
      <c r="AA214" s="345"/>
      <c r="AB214" s="345"/>
      <c r="AC214" s="345"/>
      <c r="AD214" s="345"/>
      <c r="AE214" s="345"/>
      <c r="AF214" s="345"/>
      <c r="AG214" s="345"/>
      <c r="AH214" s="345"/>
      <c r="AI214" s="345"/>
      <c r="AJ214" s="345"/>
      <c r="AK214" s="345"/>
      <c r="AL214" s="345"/>
      <c r="AM214" s="345"/>
      <c r="AN214" s="345"/>
      <c r="AO214" s="345"/>
      <c r="AP214" s="345"/>
    </row>
    <row r="215" spans="1:42" s="161" customFormat="1" ht="18" customHeight="1">
      <c r="A215" s="21"/>
      <c r="B215" s="19"/>
      <c r="C215" s="19"/>
      <c r="D215" s="19"/>
      <c r="E215" s="19"/>
      <c r="F215" s="19"/>
      <c r="G215" s="85"/>
      <c r="H215" s="377"/>
      <c r="I215" s="84"/>
      <c r="J215" s="84"/>
      <c r="K215" s="84"/>
      <c r="L215" s="84"/>
      <c r="M215" s="84"/>
      <c r="N215" s="345"/>
      <c r="O215" s="345"/>
      <c r="P215" s="345"/>
      <c r="Q215" s="345"/>
      <c r="R215" s="345"/>
      <c r="S215" s="345"/>
      <c r="T215" s="345"/>
      <c r="U215" s="346"/>
      <c r="V215" s="346"/>
      <c r="W215" s="346"/>
      <c r="X215" s="346"/>
      <c r="Y215" s="346"/>
      <c r="Z215" s="346"/>
      <c r="AA215" s="346"/>
      <c r="AB215" s="346"/>
      <c r="AC215" s="346"/>
      <c r="AD215" s="346"/>
      <c r="AE215" s="346"/>
      <c r="AF215" s="346"/>
      <c r="AG215" s="346"/>
      <c r="AH215" s="346"/>
      <c r="AI215" s="346"/>
      <c r="AJ215" s="346"/>
      <c r="AK215" s="346"/>
      <c r="AL215" s="346"/>
      <c r="AM215" s="346"/>
      <c r="AN215" s="346"/>
      <c r="AO215" s="346"/>
      <c r="AP215" s="346"/>
    </row>
    <row r="216" spans="1:42" s="161" customFormat="1" ht="18" customHeight="1">
      <c r="A216" s="21"/>
      <c r="B216" s="19"/>
      <c r="C216" s="19"/>
      <c r="D216" s="19"/>
      <c r="E216" s="19"/>
      <c r="F216" s="19"/>
      <c r="G216" s="85"/>
      <c r="H216" s="377"/>
      <c r="I216" s="84"/>
      <c r="J216" s="84"/>
      <c r="K216" s="84"/>
      <c r="L216" s="84"/>
      <c r="M216" s="84"/>
      <c r="N216" s="345"/>
      <c r="O216" s="345"/>
      <c r="P216" s="345"/>
      <c r="Q216" s="345"/>
      <c r="R216" s="345"/>
      <c r="S216" s="345"/>
      <c r="T216" s="345"/>
      <c r="U216" s="346"/>
      <c r="V216" s="346"/>
      <c r="W216" s="346"/>
      <c r="X216" s="346"/>
      <c r="Y216" s="346"/>
      <c r="Z216" s="346"/>
      <c r="AA216" s="346"/>
      <c r="AB216" s="346"/>
      <c r="AC216" s="346"/>
      <c r="AD216" s="346"/>
      <c r="AE216" s="346"/>
      <c r="AF216" s="346"/>
      <c r="AG216" s="346"/>
      <c r="AH216" s="346"/>
      <c r="AI216" s="346"/>
      <c r="AJ216" s="346"/>
      <c r="AK216" s="346"/>
      <c r="AL216" s="346"/>
      <c r="AM216" s="346"/>
      <c r="AN216" s="346"/>
      <c r="AO216" s="346"/>
      <c r="AP216" s="346"/>
    </row>
    <row r="217" spans="1:42" s="161" customFormat="1" ht="18" customHeight="1">
      <c r="A217" s="21"/>
      <c r="B217" s="19"/>
      <c r="C217" s="19"/>
      <c r="D217" s="19"/>
      <c r="E217" s="19"/>
      <c r="F217" s="19"/>
      <c r="G217" s="85"/>
      <c r="H217" s="377"/>
      <c r="I217" s="84"/>
      <c r="J217" s="84"/>
      <c r="K217" s="84"/>
      <c r="L217" s="84"/>
      <c r="M217" s="84"/>
      <c r="N217" s="205"/>
      <c r="O217" s="205"/>
      <c r="P217" s="205"/>
      <c r="Q217" s="205"/>
      <c r="R217" s="205"/>
      <c r="S217" s="205"/>
      <c r="T217" s="205"/>
      <c r="U217" s="346"/>
      <c r="V217" s="346"/>
      <c r="W217" s="346"/>
      <c r="X217" s="346"/>
      <c r="Y217" s="346"/>
      <c r="Z217" s="346"/>
      <c r="AA217" s="346"/>
      <c r="AB217" s="346"/>
      <c r="AC217" s="346"/>
      <c r="AD217" s="346"/>
      <c r="AE217" s="346"/>
      <c r="AF217" s="346"/>
      <c r="AG217" s="346"/>
      <c r="AH217" s="346"/>
      <c r="AI217" s="346"/>
      <c r="AJ217" s="346"/>
      <c r="AK217" s="346"/>
      <c r="AL217" s="346"/>
      <c r="AM217" s="346"/>
      <c r="AN217" s="346"/>
      <c r="AO217" s="346"/>
      <c r="AP217" s="346"/>
    </row>
    <row r="218" spans="1:42" s="161" customFormat="1" ht="18" customHeight="1">
      <c r="A218" s="21"/>
      <c r="B218" s="19"/>
      <c r="C218" s="19"/>
      <c r="D218" s="19"/>
      <c r="E218" s="19"/>
      <c r="F218" s="19"/>
      <c r="G218" s="85"/>
      <c r="H218" s="377"/>
      <c r="I218" s="84"/>
      <c r="J218" s="84"/>
      <c r="K218" s="84"/>
      <c r="L218" s="84"/>
      <c r="M218" s="84"/>
      <c r="N218" s="205"/>
      <c r="O218" s="205"/>
      <c r="P218" s="205"/>
      <c r="Q218" s="205"/>
      <c r="R218" s="205"/>
      <c r="S218" s="205"/>
      <c r="T218" s="205"/>
      <c r="U218" s="346"/>
      <c r="V218" s="346"/>
      <c r="W218" s="346"/>
      <c r="X218" s="346"/>
      <c r="Y218" s="346"/>
      <c r="Z218" s="346"/>
      <c r="AA218" s="346"/>
      <c r="AB218" s="346"/>
      <c r="AC218" s="346"/>
      <c r="AD218" s="346"/>
      <c r="AE218" s="346"/>
      <c r="AF218" s="346"/>
      <c r="AG218" s="346"/>
      <c r="AH218" s="346"/>
      <c r="AI218" s="346"/>
      <c r="AJ218" s="346"/>
      <c r="AK218" s="346"/>
      <c r="AL218" s="346"/>
      <c r="AM218" s="346"/>
      <c r="AN218" s="346"/>
      <c r="AO218" s="346"/>
      <c r="AP218" s="346"/>
    </row>
    <row r="219" spans="1:42" s="161" customFormat="1" ht="18" customHeight="1">
      <c r="A219" s="21"/>
      <c r="B219" s="19"/>
      <c r="C219" s="19"/>
      <c r="D219" s="19"/>
      <c r="E219" s="19"/>
      <c r="F219" s="19"/>
      <c r="G219" s="85"/>
      <c r="H219" s="377"/>
      <c r="I219" s="84"/>
      <c r="J219" s="84"/>
      <c r="K219" s="84"/>
      <c r="L219" s="84"/>
      <c r="M219" s="84"/>
      <c r="N219" s="205"/>
      <c r="O219" s="205"/>
      <c r="P219" s="205"/>
      <c r="Q219" s="205"/>
      <c r="R219" s="205"/>
      <c r="S219" s="205"/>
      <c r="T219" s="205"/>
      <c r="U219" s="346"/>
      <c r="V219" s="346"/>
      <c r="W219" s="346"/>
      <c r="X219" s="346"/>
      <c r="Y219" s="346"/>
      <c r="Z219" s="346"/>
      <c r="AA219" s="346"/>
      <c r="AB219" s="346"/>
      <c r="AC219" s="346"/>
      <c r="AD219" s="346"/>
      <c r="AE219" s="346"/>
      <c r="AF219" s="346"/>
      <c r="AG219" s="346"/>
      <c r="AH219" s="346"/>
      <c r="AI219" s="346"/>
      <c r="AJ219" s="346"/>
      <c r="AK219" s="346"/>
      <c r="AL219" s="346"/>
      <c r="AM219" s="346"/>
      <c r="AN219" s="346"/>
      <c r="AO219" s="346"/>
      <c r="AP219" s="346"/>
    </row>
    <row r="220" spans="1:42" s="161" customFormat="1" ht="18" customHeight="1">
      <c r="A220" s="21"/>
      <c r="B220" s="19"/>
      <c r="C220" s="19"/>
      <c r="D220" s="19"/>
      <c r="E220" s="19"/>
      <c r="F220" s="19"/>
      <c r="G220" s="85"/>
      <c r="H220" s="377"/>
      <c r="I220" s="84"/>
      <c r="J220" s="84"/>
      <c r="K220" s="84"/>
      <c r="L220" s="84"/>
      <c r="M220" s="84"/>
      <c r="N220" s="205"/>
      <c r="O220" s="205"/>
      <c r="P220" s="205"/>
      <c r="Q220" s="205"/>
      <c r="R220" s="205"/>
      <c r="S220" s="205"/>
      <c r="T220" s="205"/>
      <c r="U220" s="346"/>
      <c r="V220" s="346"/>
      <c r="W220" s="346"/>
      <c r="X220" s="346"/>
      <c r="Y220" s="346"/>
      <c r="Z220" s="346"/>
      <c r="AA220" s="346"/>
      <c r="AB220" s="346"/>
      <c r="AC220" s="346"/>
      <c r="AD220" s="346"/>
      <c r="AE220" s="346"/>
      <c r="AF220" s="346"/>
      <c r="AG220" s="346"/>
      <c r="AH220" s="346"/>
      <c r="AI220" s="346"/>
      <c r="AJ220" s="346"/>
      <c r="AK220" s="346"/>
      <c r="AL220" s="346"/>
      <c r="AM220" s="346"/>
      <c r="AN220" s="346"/>
      <c r="AO220" s="346"/>
      <c r="AP220" s="346"/>
    </row>
    <row r="221" spans="1:42" s="161" customFormat="1" ht="18" customHeight="1">
      <c r="A221" s="21"/>
      <c r="B221" s="19"/>
      <c r="C221" s="19"/>
      <c r="D221" s="19"/>
      <c r="E221" s="19"/>
      <c r="F221" s="19"/>
      <c r="G221" s="85"/>
      <c r="H221" s="377"/>
      <c r="I221" s="84"/>
      <c r="J221" s="84"/>
      <c r="K221" s="84"/>
      <c r="L221" s="84"/>
      <c r="M221" s="84"/>
      <c r="N221" s="205"/>
      <c r="O221" s="205"/>
      <c r="P221" s="205"/>
      <c r="Q221" s="205"/>
      <c r="R221" s="205"/>
      <c r="S221" s="205"/>
      <c r="T221" s="205"/>
      <c r="U221" s="346"/>
      <c r="V221" s="346"/>
      <c r="W221" s="346"/>
      <c r="X221" s="346"/>
      <c r="Y221" s="346"/>
      <c r="Z221" s="346"/>
      <c r="AA221" s="346"/>
      <c r="AB221" s="346"/>
      <c r="AC221" s="346"/>
      <c r="AD221" s="346"/>
      <c r="AE221" s="346"/>
      <c r="AF221" s="346"/>
      <c r="AG221" s="346"/>
      <c r="AH221" s="346"/>
      <c r="AI221" s="346"/>
      <c r="AJ221" s="346"/>
      <c r="AK221" s="346"/>
      <c r="AL221" s="346"/>
      <c r="AM221" s="346"/>
      <c r="AN221" s="346"/>
      <c r="AO221" s="346"/>
      <c r="AP221" s="346"/>
    </row>
    <row r="222" spans="1:42" s="161" customFormat="1" ht="18" customHeight="1">
      <c r="A222" s="21"/>
      <c r="B222" s="19"/>
      <c r="C222" s="19"/>
      <c r="D222" s="19"/>
      <c r="E222" s="19"/>
      <c r="F222" s="19"/>
      <c r="G222" s="85"/>
      <c r="H222" s="377"/>
      <c r="I222" s="84"/>
      <c r="J222" s="84"/>
      <c r="K222" s="84"/>
      <c r="L222" s="84"/>
      <c r="M222" s="84"/>
      <c r="N222" s="205"/>
      <c r="O222" s="205"/>
      <c r="P222" s="205"/>
      <c r="Q222" s="205"/>
      <c r="R222" s="205"/>
      <c r="S222" s="205"/>
      <c r="T222" s="205"/>
      <c r="U222" s="346"/>
      <c r="V222" s="346"/>
      <c r="W222" s="346"/>
      <c r="X222" s="346"/>
      <c r="Y222" s="346"/>
      <c r="Z222" s="346"/>
      <c r="AA222" s="346"/>
      <c r="AB222" s="346"/>
      <c r="AC222" s="346"/>
      <c r="AD222" s="346"/>
      <c r="AE222" s="346"/>
      <c r="AF222" s="346"/>
      <c r="AG222" s="346"/>
      <c r="AH222" s="346"/>
      <c r="AI222" s="346"/>
      <c r="AJ222" s="346"/>
      <c r="AK222" s="346"/>
      <c r="AL222" s="346"/>
      <c r="AM222" s="346"/>
      <c r="AN222" s="346"/>
      <c r="AO222" s="346"/>
      <c r="AP222" s="346"/>
    </row>
    <row r="223" spans="1:42" s="161" customFormat="1" ht="18" customHeight="1">
      <c r="A223" s="21"/>
      <c r="B223" s="19"/>
      <c r="C223" s="19"/>
      <c r="D223" s="19"/>
      <c r="E223" s="19"/>
      <c r="F223" s="19"/>
      <c r="G223" s="85"/>
      <c r="H223" s="377"/>
      <c r="I223" s="84"/>
      <c r="J223" s="84"/>
      <c r="K223" s="84"/>
      <c r="L223" s="84"/>
      <c r="M223" s="84"/>
      <c r="N223" s="205"/>
      <c r="O223" s="205"/>
      <c r="P223" s="205"/>
      <c r="Q223" s="205"/>
      <c r="R223" s="205"/>
      <c r="S223" s="205"/>
      <c r="T223" s="205"/>
      <c r="U223" s="346"/>
      <c r="V223" s="346"/>
      <c r="W223" s="346"/>
      <c r="X223" s="346"/>
      <c r="Y223" s="346"/>
      <c r="Z223" s="346"/>
      <c r="AA223" s="346"/>
      <c r="AB223" s="346"/>
      <c r="AC223" s="346"/>
      <c r="AD223" s="346"/>
      <c r="AE223" s="346"/>
      <c r="AF223" s="346"/>
      <c r="AG223" s="346"/>
      <c r="AH223" s="346"/>
      <c r="AI223" s="346"/>
      <c r="AJ223" s="346"/>
      <c r="AK223" s="346"/>
      <c r="AL223" s="346"/>
      <c r="AM223" s="346"/>
      <c r="AN223" s="346"/>
      <c r="AO223" s="346"/>
      <c r="AP223" s="346"/>
    </row>
    <row r="224" spans="1:42" s="154" customFormat="1" ht="18" customHeight="1">
      <c r="A224" s="21"/>
      <c r="B224" s="19"/>
      <c r="C224" s="19"/>
      <c r="D224" s="19"/>
      <c r="E224" s="19"/>
      <c r="F224" s="19"/>
      <c r="G224" s="85"/>
      <c r="H224" s="377"/>
      <c r="I224" s="84"/>
      <c r="J224" s="84"/>
      <c r="K224" s="84"/>
      <c r="L224" s="84"/>
      <c r="M224" s="84"/>
      <c r="N224" s="205"/>
      <c r="O224" s="205"/>
      <c r="P224" s="205"/>
      <c r="Q224" s="205"/>
      <c r="R224" s="205"/>
      <c r="S224" s="205"/>
      <c r="T224" s="205"/>
      <c r="U224" s="331"/>
      <c r="V224" s="331"/>
      <c r="W224" s="331"/>
      <c r="X224" s="331"/>
      <c r="Y224" s="331"/>
      <c r="Z224" s="331"/>
      <c r="AA224" s="331"/>
      <c r="AB224" s="331"/>
      <c r="AC224" s="331"/>
      <c r="AD224" s="331"/>
      <c r="AE224" s="331"/>
      <c r="AF224" s="331"/>
      <c r="AG224" s="331"/>
      <c r="AH224" s="331"/>
      <c r="AI224" s="331"/>
      <c r="AJ224" s="331"/>
      <c r="AK224" s="331"/>
      <c r="AL224" s="331"/>
      <c r="AM224" s="331"/>
      <c r="AN224" s="331"/>
      <c r="AO224" s="331"/>
      <c r="AP224" s="331"/>
    </row>
    <row r="225" spans="1:45" s="154" customFormat="1" ht="18" customHeight="1">
      <c r="A225" s="21"/>
      <c r="B225" s="19"/>
      <c r="C225" s="19"/>
      <c r="D225" s="19"/>
      <c r="E225" s="19"/>
      <c r="F225" s="19"/>
      <c r="G225" s="85"/>
      <c r="H225" s="377"/>
      <c r="I225" s="84"/>
      <c r="J225" s="84"/>
      <c r="K225" s="84"/>
      <c r="L225" s="84"/>
      <c r="M225" s="84"/>
      <c r="N225" s="205"/>
      <c r="O225" s="319"/>
      <c r="P225" s="205"/>
      <c r="Q225" s="205"/>
      <c r="R225" s="205"/>
      <c r="S225" s="205"/>
      <c r="T225" s="205"/>
      <c r="U225" s="331"/>
      <c r="V225" s="331"/>
      <c r="W225" s="331"/>
      <c r="X225" s="331"/>
      <c r="Y225" s="331"/>
      <c r="Z225" s="331"/>
      <c r="AA225" s="331"/>
      <c r="AB225" s="331"/>
      <c r="AC225" s="331"/>
      <c r="AD225" s="331"/>
      <c r="AE225" s="331"/>
      <c r="AF225" s="331"/>
      <c r="AG225" s="331"/>
      <c r="AH225" s="331"/>
      <c r="AI225" s="331"/>
      <c r="AJ225" s="331"/>
      <c r="AK225" s="331"/>
      <c r="AL225" s="331"/>
      <c r="AM225" s="331"/>
      <c r="AN225" s="331"/>
      <c r="AO225" s="331"/>
      <c r="AP225" s="331"/>
    </row>
    <row r="226" spans="1:45" s="161" customFormat="1" ht="18" customHeight="1">
      <c r="A226" s="21"/>
      <c r="B226" s="19"/>
      <c r="C226" s="19"/>
      <c r="D226" s="19"/>
      <c r="E226" s="19"/>
      <c r="F226" s="19"/>
      <c r="G226" s="85"/>
      <c r="H226" s="377"/>
      <c r="I226" s="84"/>
      <c r="J226" s="84"/>
      <c r="K226" s="84"/>
      <c r="L226" s="84"/>
      <c r="M226" s="84"/>
      <c r="N226" s="205"/>
      <c r="O226" s="319"/>
      <c r="P226" s="205"/>
      <c r="Q226" s="205"/>
      <c r="R226" s="205"/>
      <c r="S226" s="205"/>
      <c r="T226" s="205"/>
      <c r="U226" s="346"/>
      <c r="V226" s="346"/>
      <c r="W226" s="346"/>
      <c r="X226" s="346"/>
      <c r="Y226" s="346"/>
      <c r="Z226" s="346"/>
      <c r="AA226" s="346"/>
      <c r="AB226" s="346"/>
      <c r="AC226" s="346"/>
      <c r="AD226" s="346"/>
      <c r="AE226" s="346"/>
      <c r="AF226" s="346"/>
      <c r="AG226" s="346"/>
      <c r="AH226" s="346"/>
      <c r="AI226" s="346"/>
      <c r="AJ226" s="346"/>
      <c r="AK226" s="346"/>
      <c r="AL226" s="346"/>
      <c r="AM226" s="346"/>
      <c r="AN226" s="346"/>
      <c r="AO226" s="346"/>
      <c r="AP226" s="346"/>
    </row>
    <row r="227" spans="1:45" s="154" customFormat="1" ht="18" customHeight="1">
      <c r="A227" s="21"/>
      <c r="B227" s="19"/>
      <c r="C227" s="19"/>
      <c r="D227" s="19"/>
      <c r="E227" s="19"/>
      <c r="F227" s="19"/>
      <c r="G227" s="85"/>
      <c r="H227" s="377"/>
      <c r="I227" s="84"/>
      <c r="J227" s="84"/>
      <c r="K227" s="84"/>
      <c r="L227" s="84"/>
      <c r="M227" s="84"/>
      <c r="N227" s="205"/>
      <c r="O227" s="205"/>
      <c r="P227" s="205"/>
      <c r="Q227" s="205"/>
      <c r="R227" s="205"/>
      <c r="S227" s="205"/>
      <c r="T227" s="205"/>
      <c r="U227" s="331"/>
      <c r="V227" s="331"/>
      <c r="W227" s="331"/>
      <c r="X227" s="331"/>
      <c r="Y227" s="331"/>
      <c r="Z227" s="331"/>
      <c r="AA227" s="331"/>
      <c r="AB227" s="331"/>
      <c r="AC227" s="331"/>
      <c r="AD227" s="331"/>
      <c r="AE227" s="331"/>
      <c r="AF227" s="331"/>
      <c r="AG227" s="331"/>
      <c r="AH227" s="331"/>
      <c r="AI227" s="331"/>
      <c r="AJ227" s="331"/>
      <c r="AK227" s="331"/>
      <c r="AL227" s="331"/>
      <c r="AM227" s="331"/>
      <c r="AN227" s="331"/>
      <c r="AO227" s="331"/>
      <c r="AP227" s="331"/>
    </row>
    <row r="228" spans="1:45" s="154" customFormat="1" ht="18" customHeight="1">
      <c r="A228" s="21"/>
      <c r="B228" s="19"/>
      <c r="C228" s="19"/>
      <c r="D228" s="19"/>
      <c r="E228" s="19"/>
      <c r="F228" s="19"/>
      <c r="G228" s="85"/>
      <c r="H228" s="377"/>
      <c r="I228" s="84"/>
      <c r="J228" s="84"/>
      <c r="K228" s="84"/>
      <c r="L228" s="84"/>
      <c r="M228" s="84"/>
      <c r="N228" s="205"/>
      <c r="O228" s="205"/>
      <c r="P228" s="205"/>
      <c r="Q228" s="205"/>
      <c r="R228" s="205"/>
      <c r="S228" s="205"/>
      <c r="T228" s="205"/>
      <c r="U228" s="331"/>
      <c r="V228" s="331"/>
      <c r="W228" s="331"/>
      <c r="X228" s="331"/>
      <c r="Y228" s="331"/>
      <c r="Z228" s="331"/>
      <c r="AA228" s="331"/>
      <c r="AB228" s="331"/>
      <c r="AC228" s="331"/>
      <c r="AD228" s="331"/>
      <c r="AE228" s="331"/>
      <c r="AF228" s="331"/>
      <c r="AG228" s="331"/>
      <c r="AH228" s="331"/>
      <c r="AI228" s="331"/>
      <c r="AJ228" s="331"/>
      <c r="AK228" s="331"/>
      <c r="AL228" s="331"/>
      <c r="AM228" s="331"/>
      <c r="AN228" s="331"/>
      <c r="AO228" s="331"/>
      <c r="AP228" s="331"/>
    </row>
    <row r="229" spans="1:45" s="154" customFormat="1" ht="18" customHeight="1">
      <c r="A229" s="21"/>
      <c r="B229" s="19"/>
      <c r="C229" s="19"/>
      <c r="D229" s="19"/>
      <c r="E229" s="19"/>
      <c r="F229" s="19"/>
      <c r="G229" s="85"/>
      <c r="H229" s="377"/>
      <c r="I229" s="84"/>
      <c r="J229" s="84"/>
      <c r="K229" s="84"/>
      <c r="L229" s="84"/>
      <c r="M229" s="84"/>
      <c r="N229" s="205"/>
      <c r="O229" s="205"/>
      <c r="P229" s="205"/>
      <c r="Q229" s="205"/>
      <c r="R229" s="205"/>
      <c r="S229" s="205"/>
      <c r="T229" s="205"/>
      <c r="U229" s="331"/>
      <c r="V229" s="331"/>
      <c r="W229" s="331"/>
      <c r="X229" s="331"/>
      <c r="Y229" s="331"/>
      <c r="Z229" s="331"/>
      <c r="AA229" s="331"/>
      <c r="AB229" s="331"/>
      <c r="AC229" s="331"/>
      <c r="AD229" s="331"/>
      <c r="AE229" s="331"/>
      <c r="AF229" s="331"/>
      <c r="AG229" s="331"/>
      <c r="AH229" s="331"/>
      <c r="AI229" s="331"/>
      <c r="AJ229" s="331"/>
      <c r="AK229" s="331"/>
      <c r="AL229" s="331"/>
      <c r="AM229" s="331"/>
      <c r="AN229" s="331"/>
      <c r="AO229" s="331"/>
      <c r="AP229" s="331"/>
    </row>
    <row r="230" spans="1:45" s="154" customFormat="1" ht="18" customHeight="1">
      <c r="A230" s="21"/>
      <c r="B230" s="19"/>
      <c r="C230" s="19"/>
      <c r="D230" s="19"/>
      <c r="E230" s="19"/>
      <c r="F230" s="19"/>
      <c r="G230" s="85"/>
      <c r="H230" s="377"/>
      <c r="I230" s="84"/>
      <c r="J230" s="84"/>
      <c r="K230" s="84"/>
      <c r="L230" s="84"/>
      <c r="M230" s="84"/>
      <c r="N230" s="320"/>
      <c r="O230" s="320"/>
      <c r="P230" s="320"/>
      <c r="Q230" s="320"/>
      <c r="R230" s="320"/>
      <c r="S230" s="320"/>
      <c r="T230" s="320"/>
      <c r="U230" s="331"/>
      <c r="V230" s="331"/>
      <c r="W230" s="331"/>
      <c r="X230" s="331"/>
      <c r="Y230" s="331"/>
      <c r="Z230" s="331"/>
      <c r="AA230" s="331"/>
      <c r="AB230" s="331"/>
      <c r="AC230" s="331"/>
      <c r="AD230" s="331"/>
      <c r="AE230" s="331"/>
      <c r="AF230" s="331"/>
      <c r="AG230" s="331"/>
      <c r="AH230" s="331"/>
      <c r="AI230" s="331"/>
      <c r="AJ230" s="331"/>
      <c r="AK230" s="331"/>
      <c r="AL230" s="331"/>
      <c r="AM230" s="331"/>
      <c r="AN230" s="331"/>
      <c r="AO230" s="331"/>
      <c r="AP230" s="331"/>
    </row>
    <row r="231" spans="1:45" s="154" customFormat="1" ht="18" customHeight="1">
      <c r="A231" s="21"/>
      <c r="B231" s="19"/>
      <c r="C231" s="19"/>
      <c r="D231" s="19"/>
      <c r="E231" s="19"/>
      <c r="F231" s="19"/>
      <c r="G231" s="85"/>
      <c r="H231" s="377"/>
      <c r="I231" s="84"/>
      <c r="J231" s="84"/>
      <c r="K231" s="84"/>
      <c r="L231" s="84"/>
      <c r="M231" s="84"/>
      <c r="N231" s="320"/>
      <c r="O231" s="320"/>
      <c r="P231" s="320"/>
      <c r="Q231" s="320"/>
      <c r="R231" s="320"/>
      <c r="S231" s="320"/>
      <c r="T231" s="320"/>
      <c r="U231" s="331"/>
      <c r="V231" s="331"/>
      <c r="W231" s="331"/>
      <c r="X231" s="331"/>
      <c r="Y231" s="331"/>
      <c r="Z231" s="331"/>
      <c r="AA231" s="331"/>
      <c r="AB231" s="331"/>
      <c r="AC231" s="331"/>
      <c r="AD231" s="331"/>
      <c r="AE231" s="331"/>
      <c r="AF231" s="331"/>
      <c r="AG231" s="331"/>
      <c r="AH231" s="331"/>
      <c r="AI231" s="331"/>
      <c r="AJ231" s="331"/>
      <c r="AK231" s="331"/>
      <c r="AL231" s="331"/>
      <c r="AM231" s="331"/>
      <c r="AN231" s="331"/>
      <c r="AO231" s="331"/>
      <c r="AP231" s="331"/>
    </row>
    <row r="232" spans="1:45" s="154" customFormat="1" ht="18" customHeight="1">
      <c r="A232" s="21"/>
      <c r="B232" s="19"/>
      <c r="C232" s="19"/>
      <c r="D232" s="19"/>
      <c r="E232" s="19"/>
      <c r="F232" s="19"/>
      <c r="G232" s="85"/>
      <c r="H232" s="377"/>
      <c r="I232" s="84"/>
      <c r="J232" s="84"/>
      <c r="K232" s="84"/>
      <c r="L232" s="84"/>
      <c r="M232" s="84"/>
      <c r="N232" s="424"/>
      <c r="O232" s="424"/>
      <c r="P232" s="424"/>
      <c r="Q232" s="424"/>
      <c r="R232" s="424"/>
      <c r="S232" s="424"/>
      <c r="T232" s="424"/>
      <c r="U232" s="331"/>
      <c r="V232" s="331"/>
      <c r="W232" s="331"/>
      <c r="X232" s="331"/>
      <c r="Y232" s="331"/>
      <c r="Z232" s="331"/>
      <c r="AA232" s="331"/>
      <c r="AB232" s="331"/>
      <c r="AC232" s="331"/>
      <c r="AD232" s="331"/>
      <c r="AE232" s="331"/>
      <c r="AF232" s="331"/>
      <c r="AG232" s="331"/>
      <c r="AH232" s="331"/>
      <c r="AI232" s="331"/>
      <c r="AJ232" s="331"/>
      <c r="AK232" s="331"/>
      <c r="AL232" s="331"/>
      <c r="AM232" s="331"/>
      <c r="AN232" s="331"/>
      <c r="AO232" s="331"/>
      <c r="AP232" s="331"/>
    </row>
    <row r="233" spans="1:45" s="347" customFormat="1" ht="18" customHeight="1">
      <c r="A233" s="21"/>
      <c r="B233" s="19"/>
      <c r="C233" s="19"/>
      <c r="D233" s="19"/>
      <c r="E233" s="19"/>
      <c r="F233" s="19"/>
      <c r="G233" s="85"/>
      <c r="H233" s="377"/>
      <c r="I233" s="84"/>
      <c r="J233" s="84"/>
      <c r="K233" s="84"/>
      <c r="L233" s="84"/>
      <c r="M233" s="84"/>
      <c r="N233" s="320"/>
      <c r="O233" s="319"/>
      <c r="P233" s="320"/>
      <c r="Q233" s="320"/>
      <c r="R233" s="320"/>
      <c r="S233" s="320"/>
      <c r="T233" s="320"/>
      <c r="U233" s="345"/>
      <c r="V233" s="345"/>
      <c r="W233" s="345"/>
      <c r="X233" s="345"/>
      <c r="Y233" s="345"/>
      <c r="Z233" s="345"/>
      <c r="AA233" s="345"/>
      <c r="AB233" s="345"/>
      <c r="AC233" s="345"/>
      <c r="AD233" s="345"/>
      <c r="AE233" s="345"/>
      <c r="AF233" s="345"/>
      <c r="AG233" s="345"/>
      <c r="AH233" s="345"/>
      <c r="AI233" s="345"/>
      <c r="AJ233" s="345"/>
      <c r="AK233" s="345"/>
      <c r="AL233" s="345"/>
      <c r="AM233" s="345"/>
      <c r="AN233" s="345"/>
      <c r="AO233" s="345"/>
      <c r="AP233" s="345"/>
    </row>
    <row r="234" spans="1:45" s="347" customFormat="1" ht="18" customHeight="1">
      <c r="A234" s="21"/>
      <c r="B234" s="19"/>
      <c r="C234" s="19"/>
      <c r="D234" s="19"/>
      <c r="E234" s="19"/>
      <c r="F234" s="19"/>
      <c r="G234" s="85"/>
      <c r="H234" s="377"/>
      <c r="I234" s="84"/>
      <c r="J234" s="84"/>
      <c r="K234" s="84"/>
      <c r="L234" s="84"/>
      <c r="M234" s="84"/>
      <c r="N234" s="205"/>
      <c r="O234" s="205"/>
      <c r="P234" s="205"/>
      <c r="Q234" s="205"/>
      <c r="R234" s="205"/>
      <c r="S234" s="205"/>
      <c r="T234" s="205"/>
      <c r="U234" s="345"/>
      <c r="V234" s="345"/>
      <c r="W234" s="345"/>
      <c r="X234" s="345"/>
      <c r="Y234" s="345"/>
      <c r="Z234" s="345"/>
      <c r="AA234" s="345"/>
      <c r="AB234" s="345"/>
      <c r="AC234" s="345"/>
      <c r="AD234" s="345"/>
      <c r="AE234" s="345"/>
      <c r="AF234" s="345"/>
      <c r="AG234" s="345"/>
      <c r="AH234" s="345"/>
      <c r="AI234" s="345"/>
      <c r="AJ234" s="345"/>
      <c r="AK234" s="345"/>
      <c r="AL234" s="345"/>
      <c r="AM234" s="345"/>
      <c r="AN234" s="345"/>
      <c r="AO234" s="345"/>
      <c r="AP234" s="345"/>
    </row>
    <row r="235" spans="1:45" s="347" customFormat="1" ht="18" customHeight="1">
      <c r="A235" s="21"/>
      <c r="B235" s="19"/>
      <c r="C235" s="19"/>
      <c r="D235" s="19"/>
      <c r="E235" s="19"/>
      <c r="F235" s="19"/>
      <c r="G235" s="85"/>
      <c r="H235" s="377"/>
      <c r="I235" s="84"/>
      <c r="J235" s="84"/>
      <c r="K235" s="84"/>
      <c r="L235" s="84"/>
      <c r="M235" s="84"/>
      <c r="N235" s="205"/>
      <c r="O235" s="205"/>
      <c r="P235" s="205"/>
      <c r="Q235" s="205"/>
      <c r="R235" s="205"/>
      <c r="S235" s="205"/>
      <c r="T235" s="205"/>
      <c r="U235" s="345"/>
      <c r="V235" s="345"/>
      <c r="W235" s="345"/>
      <c r="X235" s="345"/>
      <c r="Y235" s="345"/>
      <c r="Z235" s="345"/>
      <c r="AA235" s="345"/>
      <c r="AB235" s="345"/>
      <c r="AC235" s="345"/>
      <c r="AD235" s="345"/>
      <c r="AE235" s="345"/>
      <c r="AF235" s="345"/>
      <c r="AG235" s="345"/>
      <c r="AH235" s="345"/>
      <c r="AI235" s="345"/>
      <c r="AJ235" s="345"/>
      <c r="AK235" s="345"/>
      <c r="AL235" s="345"/>
      <c r="AM235" s="345"/>
      <c r="AN235" s="345"/>
      <c r="AO235" s="345"/>
      <c r="AP235" s="345"/>
    </row>
    <row r="236" spans="1:45" ht="18" customHeight="1">
      <c r="A236" s="21"/>
      <c r="B236" s="19"/>
      <c r="C236" s="19"/>
      <c r="D236" s="19"/>
      <c r="E236" s="19"/>
      <c r="F236" s="19"/>
      <c r="G236" s="85"/>
      <c r="H236" s="377"/>
      <c r="I236" s="84"/>
      <c r="J236" s="84"/>
      <c r="K236" s="84"/>
      <c r="L236" s="84"/>
      <c r="M236" s="84"/>
      <c r="N236" s="320"/>
      <c r="O236" s="319"/>
      <c r="P236" s="320"/>
      <c r="Q236" s="320"/>
      <c r="R236" s="320"/>
      <c r="S236" s="320"/>
      <c r="T236" s="320"/>
      <c r="U236" s="205"/>
      <c r="V236" s="205"/>
      <c r="W236" s="205"/>
      <c r="X236" s="205"/>
      <c r="Y236" s="205"/>
      <c r="Z236" s="205"/>
      <c r="AA236" s="205"/>
      <c r="AB236" s="205"/>
      <c r="AC236" s="205"/>
      <c r="AD236" s="205"/>
      <c r="AE236" s="205"/>
      <c r="AF236" s="205"/>
      <c r="AG236" s="205"/>
      <c r="AH236" s="205"/>
      <c r="AI236" s="205"/>
      <c r="AJ236" s="205"/>
      <c r="AK236" s="205"/>
      <c r="AL236" s="205"/>
      <c r="AM236" s="205"/>
      <c r="AN236" s="205"/>
      <c r="AO236" s="205"/>
      <c r="AP236" s="205"/>
      <c r="AQ236" s="205"/>
      <c r="AR236" s="205"/>
      <c r="AS236" s="205"/>
    </row>
    <row r="237" spans="1:45" ht="18" customHeight="1">
      <c r="A237" s="21"/>
      <c r="B237" s="19"/>
      <c r="C237" s="19"/>
      <c r="D237" s="19"/>
      <c r="E237" s="19"/>
      <c r="F237" s="19"/>
      <c r="G237" s="85"/>
      <c r="H237" s="377"/>
      <c r="I237" s="84"/>
      <c r="J237" s="84"/>
      <c r="K237" s="84"/>
      <c r="L237" s="84"/>
      <c r="M237" s="84"/>
      <c r="N237" s="205"/>
      <c r="O237" s="205"/>
      <c r="P237" s="205"/>
      <c r="Q237" s="205"/>
      <c r="R237" s="205"/>
      <c r="S237" s="205"/>
      <c r="T237" s="205"/>
      <c r="U237" s="205"/>
      <c r="V237" s="205"/>
      <c r="W237" s="205"/>
      <c r="X237" s="205"/>
      <c r="Y237" s="205"/>
      <c r="Z237" s="205"/>
      <c r="AA237" s="205"/>
      <c r="AB237" s="205"/>
      <c r="AC237" s="205"/>
      <c r="AD237" s="205"/>
      <c r="AE237" s="205"/>
      <c r="AF237" s="205"/>
      <c r="AG237" s="205"/>
      <c r="AH237" s="205"/>
      <c r="AI237" s="205"/>
      <c r="AJ237" s="205"/>
      <c r="AK237" s="205"/>
      <c r="AL237" s="205"/>
      <c r="AM237" s="205"/>
      <c r="AN237" s="205"/>
      <c r="AO237" s="205"/>
      <c r="AP237" s="205"/>
      <c r="AQ237" s="205"/>
      <c r="AR237" s="205"/>
      <c r="AS237" s="205"/>
    </row>
    <row r="238" spans="1:45" ht="18" customHeight="1">
      <c r="A238" s="21"/>
      <c r="B238" s="19"/>
      <c r="C238" s="19"/>
      <c r="D238" s="19"/>
      <c r="E238" s="19"/>
      <c r="F238" s="19"/>
      <c r="G238" s="85"/>
      <c r="H238" s="377"/>
      <c r="I238" s="84"/>
      <c r="J238" s="84"/>
      <c r="K238" s="84"/>
      <c r="L238" s="84"/>
      <c r="M238" s="84"/>
      <c r="N238" s="205"/>
      <c r="O238" s="205"/>
      <c r="P238" s="205"/>
      <c r="Q238" s="205"/>
      <c r="R238" s="205"/>
      <c r="S238" s="205"/>
      <c r="T238" s="205"/>
      <c r="U238" s="205"/>
      <c r="V238" s="205"/>
      <c r="W238" s="205"/>
      <c r="X238" s="205"/>
      <c r="Y238" s="205"/>
      <c r="Z238" s="205"/>
      <c r="AA238" s="205"/>
      <c r="AB238" s="205"/>
      <c r="AC238" s="205"/>
      <c r="AD238" s="205"/>
      <c r="AE238" s="205"/>
      <c r="AF238" s="205"/>
      <c r="AG238" s="205"/>
      <c r="AH238" s="205"/>
      <c r="AI238" s="205"/>
      <c r="AJ238" s="205"/>
      <c r="AK238" s="205"/>
      <c r="AL238" s="205"/>
      <c r="AM238" s="205"/>
      <c r="AN238" s="205"/>
      <c r="AO238" s="205"/>
      <c r="AP238" s="205"/>
      <c r="AQ238" s="205"/>
      <c r="AR238" s="205"/>
      <c r="AS238" s="205"/>
    </row>
    <row r="239" spans="1:45" ht="18" customHeight="1">
      <c r="A239" s="21"/>
      <c r="B239" s="19"/>
      <c r="C239" s="19"/>
      <c r="D239" s="19"/>
      <c r="E239" s="19"/>
      <c r="F239" s="19"/>
      <c r="G239" s="85"/>
      <c r="H239" s="377"/>
      <c r="I239" s="84"/>
      <c r="J239" s="84"/>
      <c r="K239" s="84"/>
      <c r="L239" s="84"/>
      <c r="M239" s="84"/>
      <c r="N239" s="205"/>
      <c r="O239" s="205"/>
      <c r="P239" s="205"/>
      <c r="Q239" s="205"/>
      <c r="R239" s="205"/>
      <c r="S239" s="205"/>
      <c r="T239" s="205"/>
      <c r="U239" s="205"/>
      <c r="V239" s="205"/>
      <c r="W239" s="205"/>
      <c r="X239" s="205"/>
      <c r="Y239" s="205"/>
      <c r="Z239" s="205"/>
      <c r="AA239" s="205"/>
      <c r="AB239" s="205"/>
      <c r="AC239" s="205"/>
      <c r="AD239" s="205"/>
      <c r="AE239" s="205"/>
      <c r="AF239" s="205"/>
      <c r="AG239" s="205"/>
      <c r="AH239" s="205"/>
      <c r="AI239" s="205"/>
      <c r="AJ239" s="205"/>
      <c r="AK239" s="205"/>
      <c r="AL239" s="205"/>
      <c r="AM239" s="205"/>
      <c r="AN239" s="205"/>
      <c r="AO239" s="205"/>
      <c r="AP239" s="205"/>
      <c r="AQ239" s="205"/>
      <c r="AR239" s="205"/>
      <c r="AS239" s="205"/>
    </row>
    <row r="240" spans="1:45" ht="18" customHeight="1">
      <c r="A240" s="21"/>
      <c r="B240" s="19"/>
      <c r="C240" s="19"/>
      <c r="D240" s="19"/>
      <c r="E240" s="19"/>
      <c r="F240" s="19"/>
      <c r="G240" s="85"/>
      <c r="H240" s="377"/>
      <c r="I240" s="84"/>
      <c r="J240" s="84"/>
      <c r="K240" s="84"/>
      <c r="L240" s="84"/>
      <c r="M240" s="84"/>
      <c r="N240" s="205"/>
      <c r="O240" s="205"/>
      <c r="P240" s="205"/>
      <c r="Q240" s="205"/>
      <c r="R240" s="205"/>
      <c r="S240" s="205"/>
      <c r="T240" s="205"/>
      <c r="U240" s="205"/>
      <c r="V240" s="205"/>
      <c r="W240" s="205"/>
      <c r="X240" s="205"/>
      <c r="Y240" s="205"/>
      <c r="Z240" s="205"/>
      <c r="AA240" s="205"/>
      <c r="AB240" s="205"/>
      <c r="AC240" s="205"/>
      <c r="AD240" s="205"/>
      <c r="AE240" s="205"/>
      <c r="AF240" s="205"/>
      <c r="AG240" s="205"/>
      <c r="AH240" s="205"/>
      <c r="AI240" s="205"/>
      <c r="AJ240" s="205"/>
      <c r="AK240" s="205"/>
      <c r="AL240" s="205"/>
      <c r="AM240" s="205"/>
      <c r="AN240" s="205"/>
      <c r="AO240" s="205"/>
      <c r="AP240" s="205"/>
      <c r="AQ240" s="205"/>
      <c r="AR240" s="205"/>
      <c r="AS240" s="205"/>
    </row>
    <row r="241" spans="1:45" ht="18" customHeight="1">
      <c r="A241" s="21"/>
      <c r="B241" s="19"/>
      <c r="C241" s="19"/>
      <c r="D241" s="19"/>
      <c r="E241" s="19"/>
      <c r="F241" s="19"/>
      <c r="G241" s="85"/>
      <c r="H241" s="377"/>
      <c r="I241" s="84"/>
      <c r="J241" s="84"/>
      <c r="K241" s="84"/>
      <c r="L241" s="84"/>
      <c r="M241" s="84"/>
      <c r="N241" s="205"/>
      <c r="O241" s="205"/>
      <c r="P241" s="205"/>
      <c r="Q241" s="205"/>
      <c r="R241" s="205"/>
      <c r="S241" s="205"/>
      <c r="T241" s="205"/>
      <c r="U241" s="205"/>
      <c r="V241" s="205"/>
      <c r="W241" s="205"/>
      <c r="X241" s="205"/>
      <c r="Y241" s="205"/>
      <c r="Z241" s="205"/>
      <c r="AA241" s="205"/>
      <c r="AB241" s="205"/>
      <c r="AC241" s="205"/>
      <c r="AD241" s="205"/>
      <c r="AE241" s="205"/>
      <c r="AF241" s="205"/>
      <c r="AG241" s="205"/>
      <c r="AH241" s="205"/>
      <c r="AI241" s="205"/>
      <c r="AJ241" s="205"/>
      <c r="AK241" s="205"/>
      <c r="AL241" s="205"/>
      <c r="AM241" s="205"/>
      <c r="AN241" s="205"/>
      <c r="AO241" s="205"/>
      <c r="AP241" s="205"/>
      <c r="AQ241" s="205"/>
      <c r="AR241" s="205"/>
      <c r="AS241" s="205"/>
    </row>
    <row r="242" spans="1:45" ht="18" customHeight="1">
      <c r="A242" s="21"/>
      <c r="B242" s="19"/>
      <c r="C242" s="19"/>
      <c r="D242" s="19"/>
      <c r="E242" s="19"/>
      <c r="F242" s="19"/>
      <c r="G242" s="85"/>
      <c r="H242" s="377"/>
      <c r="I242" s="84"/>
      <c r="J242" s="84"/>
      <c r="K242" s="84"/>
      <c r="L242" s="84"/>
      <c r="M242" s="84"/>
      <c r="N242" s="205"/>
      <c r="O242" s="205"/>
      <c r="P242" s="205"/>
      <c r="Q242" s="205"/>
      <c r="R242" s="205"/>
      <c r="S242" s="205"/>
      <c r="T242" s="205"/>
      <c r="U242" s="205"/>
      <c r="V242" s="205"/>
      <c r="W242" s="205"/>
      <c r="X242" s="205"/>
      <c r="Y242" s="205"/>
      <c r="Z242" s="205"/>
      <c r="AA242" s="205"/>
      <c r="AB242" s="205"/>
      <c r="AC242" s="205"/>
      <c r="AD242" s="205"/>
      <c r="AE242" s="205"/>
      <c r="AF242" s="205"/>
      <c r="AG242" s="205"/>
      <c r="AH242" s="205"/>
      <c r="AI242" s="205"/>
      <c r="AJ242" s="205"/>
      <c r="AK242" s="205"/>
      <c r="AL242" s="205"/>
      <c r="AM242" s="205"/>
      <c r="AN242" s="205"/>
      <c r="AO242" s="205"/>
      <c r="AP242" s="205"/>
      <c r="AQ242" s="205"/>
      <c r="AR242" s="205"/>
      <c r="AS242" s="205"/>
    </row>
    <row r="243" spans="1:45" ht="18" customHeight="1">
      <c r="A243" s="21"/>
      <c r="B243" s="19"/>
      <c r="C243" s="19"/>
      <c r="D243" s="19"/>
      <c r="E243" s="19"/>
      <c r="F243" s="19"/>
      <c r="G243" s="85"/>
      <c r="H243" s="377"/>
      <c r="I243" s="84"/>
      <c r="J243" s="84"/>
      <c r="K243" s="84"/>
      <c r="L243" s="84"/>
      <c r="M243" s="84"/>
      <c r="N243" s="25"/>
      <c r="O243" s="205"/>
      <c r="P243" s="205"/>
      <c r="Q243" s="205"/>
      <c r="R243" s="205"/>
      <c r="S243" s="205"/>
      <c r="T243" s="205"/>
      <c r="U243" s="205"/>
      <c r="V243" s="205"/>
      <c r="W243" s="205"/>
      <c r="X243" s="205"/>
      <c r="Y243" s="205"/>
      <c r="Z243" s="205"/>
      <c r="AA243" s="205"/>
      <c r="AB243" s="205"/>
      <c r="AC243" s="205"/>
      <c r="AD243" s="205"/>
      <c r="AE243" s="205"/>
      <c r="AF243" s="205"/>
      <c r="AG243" s="205"/>
      <c r="AH243" s="205"/>
      <c r="AI243" s="205"/>
      <c r="AJ243" s="205"/>
      <c r="AK243" s="205"/>
      <c r="AL243" s="205"/>
      <c r="AM243" s="205"/>
      <c r="AN243" s="205"/>
      <c r="AO243" s="205"/>
      <c r="AP243" s="205"/>
      <c r="AQ243" s="205"/>
      <c r="AR243" s="205"/>
      <c r="AS243" s="205"/>
    </row>
    <row r="244" spans="1:45" ht="18" customHeight="1">
      <c r="A244" s="21"/>
      <c r="B244" s="19"/>
      <c r="C244" s="19"/>
      <c r="D244" s="19"/>
      <c r="E244" s="19"/>
      <c r="F244" s="19"/>
      <c r="G244" s="85"/>
      <c r="H244" s="377"/>
      <c r="I244" s="84"/>
      <c r="J244" s="84"/>
      <c r="K244" s="84"/>
      <c r="L244" s="84"/>
      <c r="M244" s="84"/>
      <c r="N244" s="25"/>
      <c r="O244" s="205"/>
      <c r="P244" s="205"/>
      <c r="Q244" s="205"/>
      <c r="R244" s="205"/>
      <c r="S244" s="205"/>
      <c r="T244" s="205"/>
      <c r="U244" s="205"/>
      <c r="V244" s="205"/>
      <c r="W244" s="205"/>
      <c r="X244" s="205"/>
      <c r="Y244" s="205"/>
      <c r="Z244" s="205"/>
      <c r="AA244" s="205"/>
      <c r="AB244" s="205"/>
      <c r="AC244" s="205"/>
      <c r="AD244" s="205"/>
      <c r="AE244" s="205"/>
      <c r="AF244" s="205"/>
      <c r="AG244" s="205"/>
      <c r="AH244" s="205"/>
      <c r="AI244" s="205"/>
      <c r="AJ244" s="205"/>
      <c r="AK244" s="205"/>
      <c r="AL244" s="205"/>
      <c r="AM244" s="205"/>
      <c r="AN244" s="205"/>
      <c r="AO244" s="205"/>
      <c r="AP244" s="205"/>
      <c r="AQ244" s="205"/>
      <c r="AR244" s="205"/>
      <c r="AS244" s="205"/>
    </row>
    <row r="245" spans="1:45" ht="18" customHeight="1">
      <c r="A245" s="21"/>
      <c r="B245" s="19"/>
      <c r="C245" s="19"/>
      <c r="D245" s="19"/>
      <c r="E245" s="19"/>
      <c r="F245" s="19"/>
      <c r="G245" s="85"/>
      <c r="H245" s="377"/>
      <c r="I245" s="84"/>
      <c r="J245" s="84"/>
      <c r="K245" s="84"/>
      <c r="L245" s="84"/>
      <c r="M245" s="84"/>
      <c r="N245" s="25"/>
      <c r="O245" s="205"/>
      <c r="P245" s="205"/>
      <c r="Q245" s="205"/>
      <c r="R245" s="205"/>
      <c r="S245" s="205"/>
      <c r="T245" s="205"/>
      <c r="U245" s="205"/>
      <c r="V245" s="205"/>
      <c r="W245" s="205"/>
      <c r="X245" s="205"/>
      <c r="Y245" s="205"/>
      <c r="Z245" s="205"/>
      <c r="AA245" s="205"/>
      <c r="AB245" s="205"/>
      <c r="AC245" s="205"/>
      <c r="AD245" s="205"/>
      <c r="AE245" s="205"/>
      <c r="AF245" s="205"/>
      <c r="AG245" s="205"/>
      <c r="AH245" s="205"/>
      <c r="AI245" s="205"/>
      <c r="AJ245" s="205"/>
      <c r="AK245" s="205"/>
      <c r="AL245" s="205"/>
      <c r="AM245" s="205"/>
      <c r="AN245" s="205"/>
      <c r="AO245" s="205"/>
      <c r="AP245" s="205"/>
      <c r="AQ245" s="205"/>
      <c r="AR245" s="205"/>
      <c r="AS245" s="205"/>
    </row>
    <row r="246" spans="1:45" ht="18" customHeight="1">
      <c r="A246" s="21"/>
      <c r="B246" s="19"/>
      <c r="C246" s="19"/>
      <c r="D246" s="19"/>
      <c r="E246" s="19"/>
      <c r="F246" s="19"/>
      <c r="G246" s="85"/>
      <c r="H246" s="377"/>
      <c r="I246" s="84"/>
      <c r="J246" s="84"/>
      <c r="K246" s="84"/>
      <c r="L246" s="84"/>
      <c r="M246" s="84"/>
      <c r="N246" s="25"/>
      <c r="O246" s="205"/>
      <c r="P246" s="205"/>
      <c r="Q246" s="205"/>
      <c r="R246" s="205"/>
      <c r="S246" s="205"/>
      <c r="T246" s="205"/>
      <c r="U246" s="205"/>
      <c r="V246" s="205"/>
      <c r="W246" s="205"/>
      <c r="X246" s="205"/>
      <c r="Y246" s="205"/>
      <c r="Z246" s="205"/>
      <c r="AA246" s="205"/>
      <c r="AB246" s="205"/>
      <c r="AC246" s="205"/>
      <c r="AD246" s="205"/>
      <c r="AE246" s="205"/>
      <c r="AF246" s="205"/>
      <c r="AG246" s="205"/>
      <c r="AH246" s="205"/>
      <c r="AI246" s="205"/>
      <c r="AJ246" s="205"/>
      <c r="AK246" s="205"/>
      <c r="AL246" s="205"/>
      <c r="AM246" s="205"/>
      <c r="AN246" s="205"/>
      <c r="AO246" s="205"/>
      <c r="AP246" s="205"/>
      <c r="AQ246" s="205"/>
      <c r="AR246" s="205"/>
      <c r="AS246" s="205"/>
    </row>
    <row r="247" spans="1:45" s="44" customFormat="1" ht="18" customHeight="1">
      <c r="A247" s="21"/>
      <c r="B247" s="19"/>
      <c r="C247" s="19"/>
      <c r="D247" s="19"/>
      <c r="E247" s="19"/>
      <c r="F247" s="19"/>
      <c r="G247" s="85"/>
      <c r="H247" s="377"/>
      <c r="I247" s="84"/>
      <c r="J247" s="84"/>
      <c r="K247" s="84"/>
      <c r="L247" s="84"/>
      <c r="M247" s="84"/>
      <c r="N247" s="25"/>
      <c r="S247" s="205"/>
      <c r="T247" s="205"/>
      <c r="U247" s="320"/>
      <c r="V247" s="320"/>
      <c r="W247" s="320"/>
      <c r="X247" s="320"/>
      <c r="Y247" s="320"/>
      <c r="Z247" s="320"/>
      <c r="AA247" s="320"/>
      <c r="AB247" s="320"/>
      <c r="AC247" s="320"/>
      <c r="AD247" s="320"/>
      <c r="AE247" s="320"/>
      <c r="AF247" s="320"/>
      <c r="AG247" s="320"/>
      <c r="AH247" s="320"/>
      <c r="AI247" s="320"/>
      <c r="AJ247" s="320"/>
      <c r="AK247" s="320"/>
      <c r="AL247" s="320"/>
      <c r="AM247" s="320"/>
      <c r="AN247" s="320"/>
      <c r="AO247" s="320"/>
      <c r="AP247" s="320"/>
      <c r="AQ247" s="320"/>
      <c r="AR247" s="320"/>
      <c r="AS247" s="320"/>
    </row>
    <row r="248" spans="1:45" s="44" customFormat="1" ht="18" customHeight="1">
      <c r="A248" s="21"/>
      <c r="B248" s="19"/>
      <c r="C248" s="19"/>
      <c r="D248" s="19"/>
      <c r="E248" s="19"/>
      <c r="F248" s="19"/>
      <c r="G248" s="85"/>
      <c r="H248" s="377"/>
      <c r="I248" s="84"/>
      <c r="J248" s="84"/>
      <c r="K248" s="84"/>
      <c r="L248" s="84"/>
      <c r="M248" s="84"/>
      <c r="N248" s="25"/>
      <c r="S248" s="205"/>
      <c r="T248" s="205"/>
      <c r="U248" s="320"/>
      <c r="V248" s="320"/>
      <c r="W248" s="320"/>
      <c r="X248" s="320"/>
      <c r="Y248" s="320"/>
      <c r="Z248" s="320"/>
      <c r="AA248" s="320"/>
      <c r="AB248" s="320"/>
      <c r="AC248" s="320"/>
      <c r="AD248" s="320"/>
      <c r="AE248" s="320"/>
      <c r="AF248" s="320"/>
      <c r="AG248" s="320"/>
      <c r="AH248" s="320"/>
      <c r="AI248" s="320"/>
      <c r="AJ248" s="320"/>
      <c r="AK248" s="320"/>
      <c r="AL248" s="320"/>
      <c r="AM248" s="320"/>
      <c r="AN248" s="320"/>
      <c r="AO248" s="320"/>
      <c r="AP248" s="320"/>
      <c r="AQ248" s="320"/>
      <c r="AR248" s="320"/>
      <c r="AS248" s="320"/>
    </row>
    <row r="249" spans="1:45" ht="18" customHeight="1">
      <c r="A249" s="21"/>
      <c r="B249" s="19"/>
      <c r="C249" s="19"/>
      <c r="D249" s="19"/>
      <c r="E249" s="19"/>
      <c r="F249" s="19"/>
      <c r="G249" s="85"/>
      <c r="H249" s="377"/>
      <c r="I249" s="84"/>
      <c r="J249" s="84"/>
      <c r="K249" s="84"/>
      <c r="L249" s="84"/>
      <c r="M249" s="84"/>
      <c r="N249" s="25"/>
      <c r="S249" s="205"/>
      <c r="T249" s="205"/>
      <c r="U249" s="205"/>
      <c r="V249" s="205"/>
      <c r="W249" s="205"/>
      <c r="X249" s="205"/>
      <c r="Y249" s="205"/>
      <c r="Z249" s="205"/>
      <c r="AA249" s="205"/>
      <c r="AB249" s="205"/>
      <c r="AC249" s="205"/>
      <c r="AD249" s="205"/>
      <c r="AE249" s="205"/>
      <c r="AF249" s="205"/>
      <c r="AG249" s="205"/>
      <c r="AH249" s="205"/>
      <c r="AI249" s="205"/>
      <c r="AJ249" s="205"/>
      <c r="AK249" s="205"/>
      <c r="AL249" s="205"/>
      <c r="AM249" s="205"/>
      <c r="AN249" s="205"/>
      <c r="AO249" s="205"/>
      <c r="AP249" s="205"/>
      <c r="AQ249" s="205"/>
      <c r="AR249" s="205"/>
      <c r="AS249" s="205"/>
    </row>
    <row r="250" spans="1:45" ht="18" customHeight="1">
      <c r="A250" s="21"/>
      <c r="B250" s="19"/>
      <c r="C250" s="19"/>
      <c r="D250" s="19"/>
      <c r="E250" s="19"/>
      <c r="F250" s="19"/>
      <c r="G250" s="85"/>
      <c r="H250" s="377"/>
      <c r="I250" s="84"/>
      <c r="J250" s="84"/>
      <c r="K250" s="84"/>
      <c r="L250" s="84"/>
      <c r="M250" s="84"/>
      <c r="N250" s="25"/>
      <c r="S250" s="205"/>
      <c r="T250" s="205"/>
      <c r="U250" s="205"/>
      <c r="V250" s="205"/>
      <c r="W250" s="205"/>
      <c r="X250" s="205"/>
      <c r="Y250" s="205"/>
      <c r="Z250" s="205"/>
      <c r="AA250" s="205"/>
      <c r="AB250" s="205"/>
      <c r="AC250" s="205"/>
      <c r="AD250" s="205"/>
      <c r="AE250" s="205"/>
      <c r="AF250" s="205"/>
      <c r="AG250" s="205"/>
      <c r="AH250" s="205"/>
      <c r="AI250" s="205"/>
      <c r="AJ250" s="205"/>
      <c r="AK250" s="205"/>
      <c r="AL250" s="205"/>
      <c r="AM250" s="205"/>
      <c r="AN250" s="205"/>
      <c r="AO250" s="205"/>
      <c r="AP250" s="205"/>
      <c r="AQ250" s="205"/>
      <c r="AR250" s="205"/>
      <c r="AS250" s="205"/>
    </row>
    <row r="251" spans="1:45" s="44" customFormat="1" ht="18" customHeight="1">
      <c r="A251" s="21"/>
      <c r="B251" s="19"/>
      <c r="C251" s="19"/>
      <c r="D251" s="19"/>
      <c r="E251" s="19"/>
      <c r="F251" s="19"/>
      <c r="G251" s="85"/>
      <c r="H251" s="377"/>
      <c r="I251" s="84"/>
      <c r="J251" s="84"/>
      <c r="K251" s="84"/>
      <c r="L251" s="84"/>
      <c r="M251" s="84"/>
      <c r="N251" s="25"/>
      <c r="S251" s="205"/>
      <c r="T251" s="205"/>
      <c r="U251" s="320"/>
      <c r="V251" s="320"/>
      <c r="W251" s="320"/>
      <c r="X251" s="320"/>
      <c r="Y251" s="320"/>
      <c r="Z251" s="320"/>
      <c r="AA251" s="320"/>
      <c r="AB251" s="320"/>
      <c r="AC251" s="320"/>
      <c r="AD251" s="320"/>
      <c r="AE251" s="320"/>
      <c r="AF251" s="320"/>
      <c r="AG251" s="320"/>
      <c r="AH251" s="320"/>
      <c r="AI251" s="320"/>
      <c r="AJ251" s="320"/>
      <c r="AK251" s="320"/>
      <c r="AL251" s="320"/>
      <c r="AM251" s="320"/>
      <c r="AN251" s="320"/>
      <c r="AO251" s="320"/>
      <c r="AP251" s="320"/>
      <c r="AQ251" s="320"/>
      <c r="AR251" s="320"/>
      <c r="AS251" s="320"/>
    </row>
    <row r="252" spans="1:45" ht="18" customHeight="1">
      <c r="A252" s="21"/>
      <c r="B252" s="19"/>
      <c r="C252" s="19"/>
      <c r="D252" s="19"/>
      <c r="E252" s="19"/>
      <c r="F252" s="19"/>
      <c r="G252" s="85"/>
      <c r="H252" s="377"/>
      <c r="I252" s="84"/>
      <c r="J252" s="84"/>
      <c r="K252" s="84"/>
      <c r="L252" s="84"/>
      <c r="M252" s="84"/>
      <c r="N252" s="25"/>
      <c r="O252" s="205"/>
      <c r="P252" s="205"/>
      <c r="Q252" s="205"/>
      <c r="R252" s="205"/>
      <c r="S252" s="205"/>
      <c r="T252" s="205"/>
      <c r="U252" s="205"/>
      <c r="V252" s="205"/>
      <c r="W252" s="205"/>
      <c r="X252" s="205"/>
      <c r="Y252" s="205"/>
      <c r="Z252" s="205"/>
      <c r="AA252" s="205"/>
      <c r="AB252" s="205"/>
      <c r="AC252" s="205"/>
      <c r="AD252" s="205"/>
      <c r="AE252" s="205"/>
      <c r="AF252" s="205"/>
      <c r="AG252" s="205"/>
      <c r="AH252" s="205"/>
      <c r="AI252" s="205"/>
      <c r="AJ252" s="205"/>
      <c r="AK252" s="205"/>
      <c r="AL252" s="205"/>
      <c r="AM252" s="205"/>
      <c r="AN252" s="205"/>
      <c r="AO252" s="205"/>
      <c r="AP252" s="205"/>
      <c r="AQ252" s="205"/>
      <c r="AR252" s="205"/>
      <c r="AS252" s="205"/>
    </row>
    <row r="253" spans="1:45" ht="18" customHeight="1">
      <c r="A253" s="21"/>
      <c r="B253" s="19"/>
      <c r="C253" s="19"/>
      <c r="D253" s="19"/>
      <c r="E253" s="19"/>
      <c r="F253" s="19"/>
      <c r="G253" s="85"/>
      <c r="H253" s="377"/>
      <c r="I253" s="84"/>
      <c r="J253" s="84"/>
      <c r="K253" s="84"/>
      <c r="L253" s="84"/>
      <c r="M253" s="84"/>
      <c r="N253" s="25"/>
      <c r="O253" s="205"/>
      <c r="P253" s="205"/>
      <c r="Q253" s="205"/>
      <c r="R253" s="205"/>
      <c r="S253" s="205"/>
      <c r="T253" s="205"/>
      <c r="U253" s="205"/>
      <c r="V253" s="205"/>
      <c r="W253" s="205"/>
      <c r="X253" s="205"/>
      <c r="Y253" s="205"/>
      <c r="Z253" s="205"/>
      <c r="AA253" s="205"/>
      <c r="AB253" s="205"/>
      <c r="AC253" s="205"/>
      <c r="AD253" s="205"/>
      <c r="AE253" s="205"/>
      <c r="AF253" s="205"/>
      <c r="AG253" s="205"/>
      <c r="AH253" s="205"/>
      <c r="AI253" s="205"/>
      <c r="AJ253" s="205"/>
      <c r="AK253" s="205"/>
      <c r="AL253" s="205"/>
      <c r="AM253" s="205"/>
      <c r="AN253" s="205"/>
      <c r="AO253" s="205"/>
      <c r="AP253" s="205"/>
      <c r="AQ253" s="205"/>
      <c r="AR253" s="205"/>
      <c r="AS253" s="205"/>
    </row>
    <row r="254" spans="1:45" ht="18" customHeight="1">
      <c r="A254" s="21"/>
      <c r="B254" s="19"/>
      <c r="C254" s="19"/>
      <c r="D254" s="19"/>
      <c r="E254" s="19"/>
      <c r="F254" s="19"/>
      <c r="G254" s="85"/>
      <c r="H254" s="377"/>
      <c r="I254" s="84"/>
      <c r="J254" s="84"/>
      <c r="K254" s="84"/>
      <c r="L254" s="84"/>
      <c r="M254" s="84"/>
      <c r="N254" s="25"/>
      <c r="O254" s="205"/>
      <c r="P254" s="205"/>
      <c r="Q254" s="205"/>
      <c r="R254" s="205"/>
      <c r="S254" s="205"/>
      <c r="T254" s="205"/>
      <c r="U254" s="205"/>
      <c r="V254" s="205"/>
      <c r="W254" s="205"/>
      <c r="X254" s="205"/>
      <c r="Y254" s="205"/>
      <c r="Z254" s="205"/>
      <c r="AA254" s="205"/>
      <c r="AB254" s="205"/>
      <c r="AC254" s="205"/>
      <c r="AD254" s="205"/>
      <c r="AE254" s="205"/>
      <c r="AF254" s="205"/>
      <c r="AG254" s="205"/>
      <c r="AH254" s="205"/>
      <c r="AI254" s="205"/>
      <c r="AJ254" s="205"/>
      <c r="AK254" s="205"/>
      <c r="AL254" s="205"/>
      <c r="AM254" s="205"/>
      <c r="AN254" s="205"/>
      <c r="AO254" s="205"/>
      <c r="AP254" s="205"/>
      <c r="AQ254" s="205"/>
      <c r="AR254" s="205"/>
      <c r="AS254" s="205"/>
    </row>
    <row r="255" spans="1:45" ht="18" customHeight="1">
      <c r="A255" s="21"/>
      <c r="B255" s="19"/>
      <c r="C255" s="19"/>
      <c r="D255" s="19"/>
      <c r="E255" s="19"/>
      <c r="F255" s="19"/>
      <c r="G255" s="85"/>
      <c r="H255" s="377"/>
      <c r="I255" s="84"/>
      <c r="J255" s="84"/>
      <c r="K255" s="84"/>
      <c r="L255" s="84"/>
      <c r="M255" s="84"/>
      <c r="N255" s="25"/>
      <c r="O255" s="205"/>
      <c r="P255" s="205"/>
      <c r="Q255" s="205"/>
      <c r="R255" s="205"/>
      <c r="S255" s="205"/>
      <c r="T255" s="205"/>
      <c r="U255" s="205"/>
      <c r="V255" s="205"/>
      <c r="W255" s="205"/>
      <c r="X255" s="205"/>
      <c r="Y255" s="205"/>
      <c r="Z255" s="205"/>
      <c r="AA255" s="205"/>
      <c r="AB255" s="205"/>
      <c r="AC255" s="205"/>
      <c r="AD255" s="205"/>
      <c r="AE255" s="205"/>
      <c r="AF255" s="205"/>
      <c r="AG255" s="205"/>
      <c r="AH255" s="205"/>
      <c r="AI255" s="205"/>
      <c r="AJ255" s="205"/>
      <c r="AK255" s="205"/>
      <c r="AL255" s="205"/>
      <c r="AM255" s="205"/>
      <c r="AN255" s="205"/>
      <c r="AO255" s="205"/>
      <c r="AP255" s="205"/>
      <c r="AQ255" s="205"/>
      <c r="AR255" s="205"/>
      <c r="AS255" s="205"/>
    </row>
    <row r="256" spans="1:45" ht="18" customHeight="1">
      <c r="A256" s="21"/>
      <c r="B256" s="19"/>
      <c r="C256" s="19"/>
      <c r="D256" s="19"/>
      <c r="E256" s="19"/>
      <c r="F256" s="19"/>
      <c r="G256" s="85"/>
      <c r="H256" s="377"/>
      <c r="I256" s="84"/>
      <c r="J256" s="84"/>
      <c r="K256" s="84"/>
      <c r="L256" s="84"/>
      <c r="M256" s="84"/>
      <c r="N256" s="25"/>
      <c r="O256" s="205"/>
      <c r="P256" s="205"/>
      <c r="Q256" s="205"/>
      <c r="R256" s="205"/>
      <c r="S256" s="205"/>
      <c r="T256" s="205"/>
      <c r="U256" s="205"/>
      <c r="V256" s="205"/>
      <c r="W256" s="205"/>
      <c r="X256" s="205"/>
      <c r="Y256" s="205"/>
      <c r="Z256" s="205"/>
      <c r="AA256" s="205"/>
      <c r="AB256" s="205"/>
      <c r="AC256" s="205"/>
      <c r="AD256" s="205"/>
      <c r="AE256" s="205"/>
      <c r="AF256" s="205"/>
      <c r="AG256" s="205"/>
      <c r="AH256" s="205"/>
      <c r="AI256" s="205"/>
      <c r="AJ256" s="205"/>
      <c r="AK256" s="205"/>
      <c r="AL256" s="205"/>
      <c r="AM256" s="205"/>
      <c r="AN256" s="205"/>
      <c r="AO256" s="205"/>
      <c r="AP256" s="205"/>
      <c r="AQ256" s="205"/>
      <c r="AR256" s="205"/>
      <c r="AS256" s="205"/>
    </row>
    <row r="257" spans="1:47" ht="18" customHeight="1">
      <c r="A257" s="21"/>
      <c r="B257" s="19"/>
      <c r="C257" s="19"/>
      <c r="D257" s="19"/>
      <c r="E257" s="19"/>
      <c r="F257" s="19"/>
      <c r="G257" s="85"/>
      <c r="H257" s="377"/>
      <c r="I257" s="84"/>
      <c r="J257" s="84"/>
      <c r="K257" s="84"/>
      <c r="L257" s="84"/>
      <c r="M257" s="84"/>
      <c r="N257" s="205"/>
      <c r="O257" s="205"/>
      <c r="P257" s="205"/>
      <c r="Q257" s="205"/>
      <c r="R257" s="205"/>
      <c r="S257" s="205"/>
      <c r="T257" s="205"/>
      <c r="U257" s="205"/>
      <c r="V257" s="205"/>
      <c r="W257" s="205"/>
      <c r="X257" s="205"/>
      <c r="Y257" s="205"/>
      <c r="Z257" s="205"/>
      <c r="AA257" s="205"/>
      <c r="AB257" s="205"/>
      <c r="AC257" s="205"/>
      <c r="AD257" s="205"/>
      <c r="AE257" s="205"/>
      <c r="AF257" s="205"/>
      <c r="AG257" s="205"/>
      <c r="AH257" s="205"/>
      <c r="AI257" s="205"/>
      <c r="AJ257" s="205"/>
      <c r="AK257" s="205"/>
      <c r="AL257" s="205"/>
      <c r="AM257" s="205"/>
      <c r="AN257" s="205"/>
      <c r="AO257" s="205"/>
      <c r="AP257" s="205"/>
      <c r="AQ257" s="205"/>
      <c r="AR257" s="205"/>
      <c r="AS257" s="205"/>
    </row>
    <row r="258" spans="1:47" ht="18" customHeight="1">
      <c r="A258" s="21"/>
      <c r="B258" s="19"/>
      <c r="C258" s="19"/>
      <c r="D258" s="19"/>
      <c r="E258" s="19"/>
      <c r="F258" s="19"/>
      <c r="G258" s="85"/>
      <c r="H258" s="377"/>
      <c r="I258" s="84"/>
      <c r="J258" s="84"/>
      <c r="K258" s="84"/>
      <c r="L258" s="84"/>
      <c r="M258" s="84"/>
      <c r="N258" s="319"/>
      <c r="O258" s="205"/>
      <c r="P258" s="205"/>
      <c r="Q258" s="205"/>
      <c r="R258" s="205"/>
      <c r="S258" s="205"/>
      <c r="T258" s="205"/>
      <c r="U258" s="205"/>
      <c r="V258" s="205"/>
      <c r="W258" s="205"/>
      <c r="X258" s="205"/>
      <c r="Y258" s="205"/>
      <c r="Z258" s="205"/>
      <c r="AA258" s="205"/>
      <c r="AB258" s="205"/>
      <c r="AC258" s="205"/>
      <c r="AD258" s="205"/>
      <c r="AE258" s="205"/>
      <c r="AF258" s="205"/>
      <c r="AG258" s="205"/>
      <c r="AH258" s="205"/>
      <c r="AI258" s="205"/>
      <c r="AJ258" s="205"/>
      <c r="AK258" s="205"/>
      <c r="AL258" s="205"/>
      <c r="AM258" s="205"/>
      <c r="AN258" s="205"/>
      <c r="AO258" s="205"/>
      <c r="AP258" s="205"/>
      <c r="AQ258" s="205"/>
      <c r="AR258" s="205"/>
      <c r="AS258" s="205"/>
      <c r="AT258" s="205"/>
      <c r="AU258" s="205"/>
    </row>
    <row r="259" spans="1:47" ht="18" customHeight="1">
      <c r="A259" s="21"/>
      <c r="B259" s="19"/>
      <c r="C259" s="19"/>
      <c r="D259" s="19"/>
      <c r="E259" s="19"/>
      <c r="F259" s="19"/>
      <c r="G259" s="85"/>
      <c r="H259" s="377"/>
      <c r="I259" s="84"/>
      <c r="J259" s="84"/>
      <c r="K259" s="84"/>
      <c r="L259" s="84"/>
      <c r="M259" s="84"/>
      <c r="N259" s="319"/>
      <c r="O259" s="205"/>
      <c r="P259" s="205"/>
      <c r="Q259" s="205"/>
      <c r="R259" s="205"/>
      <c r="S259" s="205"/>
      <c r="T259" s="205"/>
      <c r="U259" s="205"/>
      <c r="V259" s="205"/>
      <c r="W259" s="205"/>
      <c r="X259" s="205"/>
      <c r="Y259" s="205"/>
      <c r="Z259" s="205"/>
      <c r="AA259" s="205"/>
      <c r="AB259" s="205"/>
      <c r="AC259" s="205"/>
      <c r="AD259" s="205"/>
      <c r="AE259" s="205"/>
      <c r="AF259" s="205"/>
      <c r="AG259" s="205"/>
      <c r="AH259" s="205"/>
      <c r="AI259" s="205"/>
      <c r="AJ259" s="205"/>
      <c r="AK259" s="205"/>
      <c r="AL259" s="205"/>
      <c r="AM259" s="205"/>
      <c r="AN259" s="205"/>
      <c r="AO259" s="205"/>
      <c r="AP259" s="205"/>
      <c r="AQ259" s="205"/>
      <c r="AR259" s="205"/>
      <c r="AS259" s="205"/>
      <c r="AT259" s="205"/>
      <c r="AU259" s="205"/>
    </row>
    <row r="260" spans="1:47" ht="18" customHeight="1">
      <c r="A260" s="21"/>
      <c r="B260" s="19"/>
      <c r="C260" s="19"/>
      <c r="D260" s="19"/>
      <c r="E260" s="19"/>
      <c r="F260" s="19"/>
      <c r="G260" s="85"/>
      <c r="H260" s="377"/>
      <c r="I260" s="84"/>
      <c r="J260" s="84"/>
      <c r="K260" s="84"/>
      <c r="L260" s="84"/>
      <c r="M260" s="84"/>
      <c r="N260" s="319"/>
      <c r="O260" s="205"/>
      <c r="P260" s="205"/>
      <c r="Q260" s="205"/>
      <c r="R260" s="205"/>
      <c r="S260" s="205"/>
      <c r="T260" s="205"/>
      <c r="U260" s="205"/>
      <c r="V260" s="205"/>
      <c r="W260" s="205"/>
      <c r="X260" s="205"/>
      <c r="Y260" s="205"/>
      <c r="Z260" s="205"/>
      <c r="AA260" s="205"/>
      <c r="AB260" s="205"/>
      <c r="AC260" s="205"/>
      <c r="AD260" s="205"/>
      <c r="AE260" s="205"/>
      <c r="AF260" s="205"/>
      <c r="AG260" s="205"/>
      <c r="AH260" s="205"/>
      <c r="AI260" s="205"/>
      <c r="AJ260" s="205"/>
      <c r="AK260" s="205"/>
      <c r="AL260" s="205"/>
      <c r="AM260" s="205"/>
      <c r="AN260" s="205"/>
      <c r="AO260" s="205"/>
      <c r="AP260" s="205"/>
      <c r="AQ260" s="205"/>
      <c r="AR260" s="205"/>
      <c r="AS260" s="205"/>
      <c r="AT260" s="205"/>
      <c r="AU260" s="205"/>
    </row>
    <row r="261" spans="1:47" ht="18" customHeight="1">
      <c r="A261" s="21"/>
      <c r="B261" s="19"/>
      <c r="C261" s="19"/>
      <c r="D261" s="19"/>
      <c r="E261" s="19"/>
      <c r="F261" s="19"/>
      <c r="G261" s="85"/>
      <c r="H261" s="377"/>
      <c r="I261" s="84"/>
      <c r="J261" s="84"/>
      <c r="K261" s="84"/>
      <c r="L261" s="84"/>
      <c r="M261" s="84"/>
      <c r="N261" s="319"/>
      <c r="O261" s="205"/>
      <c r="P261" s="205"/>
      <c r="Q261" s="205"/>
      <c r="R261" s="205"/>
      <c r="S261" s="205"/>
      <c r="T261" s="205"/>
      <c r="U261" s="205"/>
      <c r="V261" s="205"/>
      <c r="W261" s="205"/>
      <c r="X261" s="205"/>
      <c r="Y261" s="205"/>
      <c r="Z261" s="205"/>
      <c r="AA261" s="205"/>
      <c r="AB261" s="205"/>
      <c r="AC261" s="205"/>
      <c r="AD261" s="205"/>
      <c r="AE261" s="205"/>
      <c r="AF261" s="205"/>
      <c r="AG261" s="205"/>
      <c r="AH261" s="205"/>
      <c r="AI261" s="205"/>
      <c r="AJ261" s="205"/>
      <c r="AK261" s="205"/>
      <c r="AL261" s="205"/>
      <c r="AM261" s="205"/>
      <c r="AN261" s="205"/>
      <c r="AO261" s="205"/>
      <c r="AP261" s="205"/>
      <c r="AQ261" s="205"/>
      <c r="AR261" s="205"/>
      <c r="AS261" s="205"/>
      <c r="AT261" s="205"/>
      <c r="AU261" s="205"/>
    </row>
    <row r="262" spans="1:47" ht="18" customHeight="1">
      <c r="A262" s="21"/>
      <c r="B262" s="19"/>
      <c r="C262" s="19"/>
      <c r="D262" s="19"/>
      <c r="E262" s="19"/>
      <c r="F262" s="19"/>
      <c r="G262" s="85"/>
      <c r="H262" s="377"/>
      <c r="I262" s="84"/>
      <c r="J262" s="84"/>
      <c r="K262" s="84"/>
      <c r="L262" s="84"/>
      <c r="M262" s="84"/>
      <c r="N262" s="319"/>
      <c r="O262" s="205"/>
      <c r="P262" s="205"/>
      <c r="Q262" s="205"/>
      <c r="R262" s="205"/>
      <c r="S262" s="205"/>
      <c r="T262" s="205"/>
      <c r="U262" s="205"/>
      <c r="V262" s="205"/>
      <c r="W262" s="205"/>
      <c r="X262" s="205"/>
      <c r="Y262" s="205"/>
      <c r="Z262" s="205"/>
      <c r="AA262" s="205"/>
      <c r="AB262" s="205"/>
      <c r="AC262" s="205"/>
      <c r="AD262" s="205"/>
      <c r="AE262" s="205"/>
      <c r="AF262" s="205"/>
      <c r="AG262" s="205"/>
      <c r="AH262" s="205"/>
      <c r="AI262" s="205"/>
      <c r="AJ262" s="205"/>
      <c r="AK262" s="205"/>
      <c r="AL262" s="205"/>
      <c r="AM262" s="205"/>
      <c r="AN262" s="205"/>
      <c r="AO262" s="205"/>
      <c r="AP262" s="205"/>
      <c r="AQ262" s="205"/>
      <c r="AR262" s="205"/>
      <c r="AS262" s="205"/>
      <c r="AT262" s="205"/>
      <c r="AU262" s="205"/>
    </row>
    <row r="263" spans="1:47" ht="18" customHeight="1">
      <c r="A263" s="21"/>
      <c r="B263" s="19"/>
      <c r="C263" s="19"/>
      <c r="D263" s="19"/>
      <c r="E263" s="19"/>
      <c r="F263" s="19"/>
      <c r="G263" s="85"/>
      <c r="H263" s="377"/>
      <c r="I263" s="84"/>
      <c r="J263" s="84"/>
      <c r="K263" s="84"/>
      <c r="L263" s="84"/>
      <c r="M263" s="84"/>
      <c r="N263" s="319"/>
      <c r="O263" s="205"/>
      <c r="P263" s="205"/>
      <c r="Q263" s="205"/>
      <c r="R263" s="205"/>
      <c r="S263" s="205"/>
      <c r="T263" s="205"/>
      <c r="U263" s="205"/>
      <c r="V263" s="205"/>
      <c r="W263" s="205"/>
      <c r="X263" s="205"/>
      <c r="Y263" s="205"/>
      <c r="Z263" s="205"/>
      <c r="AA263" s="205"/>
      <c r="AB263" s="205"/>
      <c r="AC263" s="205"/>
      <c r="AD263" s="205"/>
      <c r="AE263" s="205"/>
      <c r="AF263" s="205"/>
      <c r="AG263" s="205"/>
      <c r="AH263" s="205"/>
      <c r="AI263" s="205"/>
      <c r="AJ263" s="205"/>
      <c r="AK263" s="205"/>
      <c r="AL263" s="205"/>
      <c r="AM263" s="205"/>
      <c r="AN263" s="205"/>
      <c r="AO263" s="205"/>
      <c r="AP263" s="205"/>
      <c r="AQ263" s="205"/>
      <c r="AR263" s="205"/>
      <c r="AS263" s="205"/>
      <c r="AT263" s="205"/>
      <c r="AU263" s="205"/>
    </row>
    <row r="264" spans="1:47" ht="18" customHeight="1">
      <c r="A264" s="21"/>
      <c r="B264" s="19"/>
      <c r="C264" s="19"/>
      <c r="D264" s="19"/>
      <c r="E264" s="19"/>
      <c r="F264" s="19"/>
      <c r="G264" s="85"/>
      <c r="H264" s="377"/>
      <c r="I264" s="84"/>
      <c r="J264" s="84"/>
      <c r="K264" s="84"/>
      <c r="L264" s="84"/>
      <c r="M264" s="84"/>
      <c r="N264" s="25"/>
      <c r="O264" s="205"/>
      <c r="P264" s="205"/>
      <c r="Q264" s="205"/>
      <c r="R264" s="205"/>
      <c r="S264" s="205"/>
      <c r="T264" s="205"/>
      <c r="U264" s="205"/>
      <c r="V264" s="205"/>
      <c r="W264" s="205"/>
      <c r="X264" s="205"/>
      <c r="Y264" s="205"/>
      <c r="Z264" s="205"/>
      <c r="AA264" s="205"/>
      <c r="AB264" s="205"/>
      <c r="AC264" s="205"/>
      <c r="AD264" s="205"/>
      <c r="AE264" s="205"/>
      <c r="AF264" s="205"/>
      <c r="AG264" s="205"/>
      <c r="AH264" s="205"/>
      <c r="AI264" s="205"/>
      <c r="AJ264" s="205"/>
      <c r="AK264" s="205"/>
      <c r="AL264" s="205"/>
      <c r="AM264" s="205"/>
      <c r="AN264" s="205"/>
      <c r="AO264" s="205"/>
      <c r="AP264" s="205"/>
      <c r="AQ264" s="205"/>
      <c r="AR264" s="205"/>
      <c r="AS264" s="205"/>
      <c r="AT264" s="205"/>
      <c r="AU264" s="205"/>
    </row>
    <row r="265" spans="1:47" ht="18" customHeight="1">
      <c r="A265" s="21"/>
      <c r="B265" s="19"/>
      <c r="C265" s="19"/>
      <c r="D265" s="19"/>
      <c r="E265" s="19"/>
      <c r="F265" s="19"/>
      <c r="G265" s="85"/>
      <c r="H265" s="377"/>
      <c r="I265" s="84"/>
      <c r="J265" s="84"/>
      <c r="K265" s="84"/>
      <c r="L265" s="84"/>
      <c r="M265" s="84"/>
      <c r="N265" s="25"/>
      <c r="O265" s="205"/>
      <c r="P265" s="205"/>
      <c r="Q265" s="205"/>
      <c r="R265" s="205"/>
      <c r="S265" s="205"/>
      <c r="T265" s="205"/>
      <c r="U265" s="205"/>
      <c r="V265" s="205"/>
      <c r="W265" s="205"/>
      <c r="X265" s="205"/>
      <c r="Y265" s="205"/>
      <c r="Z265" s="205"/>
      <c r="AA265" s="205"/>
      <c r="AB265" s="205"/>
      <c r="AC265" s="205"/>
      <c r="AD265" s="205"/>
      <c r="AE265" s="205"/>
      <c r="AF265" s="205"/>
      <c r="AG265" s="205"/>
      <c r="AH265" s="205"/>
      <c r="AI265" s="205"/>
      <c r="AJ265" s="205"/>
      <c r="AK265" s="205"/>
      <c r="AL265" s="205"/>
      <c r="AM265" s="205"/>
      <c r="AN265" s="205"/>
      <c r="AO265" s="205"/>
      <c r="AP265" s="205"/>
      <c r="AQ265" s="205"/>
      <c r="AR265" s="205"/>
      <c r="AS265" s="205"/>
      <c r="AT265" s="205"/>
      <c r="AU265" s="205"/>
    </row>
    <row r="266" spans="1:47" ht="18" customHeight="1">
      <c r="A266" s="21"/>
      <c r="B266" s="19"/>
      <c r="C266" s="19"/>
      <c r="D266" s="19"/>
      <c r="E266" s="19"/>
      <c r="F266" s="19"/>
      <c r="G266" s="85"/>
      <c r="H266" s="377"/>
      <c r="I266" s="84"/>
      <c r="J266" s="84"/>
      <c r="K266" s="84"/>
      <c r="L266" s="84"/>
      <c r="M266" s="84"/>
      <c r="N266" s="25"/>
      <c r="O266" s="205"/>
      <c r="P266" s="205"/>
      <c r="Q266" s="205"/>
      <c r="R266" s="205"/>
      <c r="S266" s="205"/>
      <c r="T266" s="205"/>
      <c r="U266" s="205"/>
      <c r="V266" s="205"/>
      <c r="W266" s="205"/>
      <c r="X266" s="205"/>
      <c r="Y266" s="205"/>
      <c r="Z266" s="205"/>
      <c r="AA266" s="205"/>
      <c r="AB266" s="205"/>
      <c r="AC266" s="205"/>
      <c r="AD266" s="205"/>
      <c r="AE266" s="205"/>
      <c r="AF266" s="205"/>
      <c r="AG266" s="205"/>
      <c r="AH266" s="205"/>
      <c r="AI266" s="205"/>
      <c r="AJ266" s="205"/>
      <c r="AK266" s="205"/>
      <c r="AL266" s="205"/>
      <c r="AM266" s="205"/>
      <c r="AN266" s="205"/>
      <c r="AO266" s="205"/>
      <c r="AP266" s="205"/>
      <c r="AQ266" s="205"/>
      <c r="AR266" s="205"/>
      <c r="AS266" s="205"/>
      <c r="AT266" s="205"/>
      <c r="AU266" s="205"/>
    </row>
    <row r="267" spans="1:47" ht="18" customHeight="1">
      <c r="A267" s="21"/>
      <c r="B267" s="19"/>
      <c r="C267" s="19"/>
      <c r="D267" s="19"/>
      <c r="E267" s="19"/>
      <c r="F267" s="19"/>
      <c r="G267" s="85"/>
      <c r="H267" s="377"/>
      <c r="I267" s="84"/>
      <c r="J267" s="84"/>
      <c r="K267" s="84"/>
      <c r="L267" s="84"/>
      <c r="M267" s="84"/>
      <c r="N267" s="25"/>
      <c r="O267" s="205"/>
      <c r="P267" s="205"/>
      <c r="Q267" s="205"/>
      <c r="R267" s="205"/>
      <c r="S267" s="205"/>
      <c r="T267" s="205"/>
      <c r="U267" s="205"/>
      <c r="V267" s="205"/>
      <c r="W267" s="205"/>
      <c r="X267" s="205"/>
      <c r="Y267" s="205"/>
      <c r="Z267" s="205"/>
      <c r="AA267" s="205"/>
      <c r="AB267" s="205"/>
      <c r="AC267" s="205"/>
      <c r="AD267" s="205"/>
      <c r="AE267" s="205"/>
      <c r="AF267" s="205"/>
      <c r="AG267" s="205"/>
      <c r="AH267" s="205"/>
      <c r="AI267" s="205"/>
      <c r="AJ267" s="205"/>
      <c r="AK267" s="205"/>
      <c r="AL267" s="205"/>
      <c r="AM267" s="205"/>
      <c r="AN267" s="205"/>
      <c r="AO267" s="205"/>
      <c r="AP267" s="205"/>
      <c r="AQ267" s="205"/>
      <c r="AR267" s="205"/>
      <c r="AS267" s="205"/>
      <c r="AT267" s="205"/>
      <c r="AU267" s="205"/>
    </row>
    <row r="268" spans="1:47" ht="18" customHeight="1">
      <c r="A268" s="21"/>
      <c r="B268" s="19"/>
      <c r="C268" s="19"/>
      <c r="D268" s="19"/>
      <c r="E268" s="19"/>
      <c r="F268" s="19"/>
      <c r="G268" s="85"/>
      <c r="H268" s="377"/>
      <c r="I268" s="84"/>
      <c r="J268" s="84"/>
      <c r="K268" s="84"/>
      <c r="L268" s="84"/>
      <c r="M268" s="84"/>
      <c r="N268" s="25"/>
      <c r="O268" s="205"/>
      <c r="P268" s="205"/>
      <c r="Q268" s="205"/>
      <c r="R268" s="205"/>
      <c r="S268" s="205"/>
      <c r="T268" s="205"/>
      <c r="U268" s="205"/>
      <c r="V268" s="205"/>
      <c r="W268" s="205"/>
      <c r="X268" s="205"/>
      <c r="Y268" s="205"/>
      <c r="Z268" s="205"/>
      <c r="AA268" s="205"/>
      <c r="AB268" s="205"/>
      <c r="AC268" s="205"/>
      <c r="AD268" s="205"/>
      <c r="AE268" s="205"/>
      <c r="AF268" s="205"/>
      <c r="AG268" s="205"/>
      <c r="AH268" s="205"/>
      <c r="AI268" s="205"/>
      <c r="AJ268" s="205"/>
      <c r="AK268" s="205"/>
      <c r="AL268" s="205"/>
      <c r="AM268" s="205"/>
      <c r="AN268" s="205"/>
      <c r="AO268" s="205"/>
      <c r="AP268" s="205"/>
      <c r="AQ268" s="205"/>
      <c r="AR268" s="205"/>
      <c r="AS268" s="205"/>
      <c r="AT268" s="205"/>
      <c r="AU268" s="205"/>
    </row>
    <row r="269" spans="1:47" ht="18" customHeight="1">
      <c r="A269" s="21"/>
      <c r="B269" s="19"/>
      <c r="C269" s="19"/>
      <c r="D269" s="19"/>
      <c r="E269" s="19"/>
      <c r="F269" s="19"/>
      <c r="G269" s="85"/>
      <c r="H269" s="377"/>
      <c r="I269" s="84"/>
      <c r="J269" s="84"/>
      <c r="K269" s="84"/>
      <c r="L269" s="84"/>
      <c r="M269" s="84"/>
      <c r="N269" s="25"/>
      <c r="O269" s="205"/>
      <c r="P269" s="205"/>
      <c r="Q269" s="205"/>
      <c r="R269" s="205"/>
      <c r="S269" s="205"/>
      <c r="T269" s="205"/>
      <c r="U269" s="205"/>
      <c r="V269" s="205"/>
      <c r="W269" s="205"/>
      <c r="X269" s="205"/>
      <c r="Y269" s="205"/>
      <c r="Z269" s="205"/>
      <c r="AA269" s="205"/>
      <c r="AB269" s="205"/>
      <c r="AC269" s="205"/>
      <c r="AD269" s="205"/>
      <c r="AE269" s="205"/>
      <c r="AF269" s="205"/>
      <c r="AG269" s="205"/>
      <c r="AH269" s="205"/>
      <c r="AI269" s="205"/>
      <c r="AJ269" s="205"/>
      <c r="AK269" s="205"/>
      <c r="AL269" s="205"/>
      <c r="AM269" s="205"/>
      <c r="AN269" s="205"/>
      <c r="AO269" s="205"/>
      <c r="AP269" s="205"/>
      <c r="AQ269" s="205"/>
      <c r="AR269" s="205"/>
      <c r="AS269" s="205"/>
      <c r="AT269" s="205"/>
      <c r="AU269" s="205"/>
    </row>
    <row r="270" spans="1:47" ht="18" customHeight="1">
      <c r="A270" s="21"/>
      <c r="B270" s="19"/>
      <c r="C270" s="19"/>
      <c r="D270" s="19"/>
      <c r="E270" s="19"/>
      <c r="F270" s="19"/>
      <c r="G270" s="85"/>
      <c r="H270" s="377"/>
      <c r="I270" s="84"/>
      <c r="J270" s="84"/>
      <c r="K270" s="84"/>
      <c r="L270" s="84"/>
      <c r="M270" s="84"/>
      <c r="N270" s="25"/>
      <c r="O270" s="205"/>
      <c r="P270" s="205"/>
      <c r="Q270" s="205"/>
      <c r="R270" s="205"/>
      <c r="S270" s="205"/>
      <c r="T270" s="205"/>
      <c r="U270" s="205"/>
      <c r="V270" s="205"/>
      <c r="W270" s="205"/>
      <c r="X270" s="205"/>
      <c r="Y270" s="205"/>
      <c r="Z270" s="205"/>
      <c r="AA270" s="205"/>
      <c r="AB270" s="205"/>
      <c r="AC270" s="205"/>
      <c r="AD270" s="205"/>
      <c r="AE270" s="205"/>
      <c r="AF270" s="205"/>
      <c r="AG270" s="205"/>
      <c r="AH270" s="205"/>
      <c r="AI270" s="205"/>
      <c r="AJ270" s="205"/>
      <c r="AK270" s="205"/>
      <c r="AL270" s="205"/>
      <c r="AM270" s="205"/>
      <c r="AN270" s="205"/>
      <c r="AO270" s="205"/>
      <c r="AP270" s="205"/>
      <c r="AQ270" s="205"/>
      <c r="AR270" s="205"/>
      <c r="AS270" s="205"/>
      <c r="AT270" s="205"/>
      <c r="AU270" s="205"/>
    </row>
    <row r="271" spans="1:47" ht="18" customHeight="1">
      <c r="A271" s="21"/>
      <c r="B271" s="19"/>
      <c r="C271" s="19"/>
      <c r="D271" s="19"/>
      <c r="E271" s="19"/>
      <c r="F271" s="19"/>
      <c r="G271" s="85"/>
      <c r="H271" s="377"/>
      <c r="I271" s="84"/>
      <c r="J271" s="84"/>
      <c r="K271" s="84"/>
      <c r="L271" s="84"/>
      <c r="M271" s="84"/>
      <c r="N271" s="25"/>
      <c r="O271" s="205"/>
      <c r="P271" s="205"/>
      <c r="Q271" s="205"/>
      <c r="R271" s="205"/>
      <c r="S271" s="205"/>
      <c r="T271" s="205"/>
      <c r="U271" s="205"/>
      <c r="V271" s="205"/>
      <c r="W271" s="205"/>
      <c r="X271" s="205"/>
      <c r="Y271" s="205"/>
      <c r="Z271" s="205"/>
      <c r="AA271" s="205"/>
      <c r="AB271" s="205"/>
      <c r="AC271" s="205"/>
      <c r="AD271" s="205"/>
      <c r="AE271" s="205"/>
      <c r="AF271" s="205"/>
      <c r="AG271" s="205"/>
      <c r="AH271" s="205"/>
      <c r="AI271" s="205"/>
      <c r="AJ271" s="205"/>
      <c r="AK271" s="205"/>
      <c r="AL271" s="205"/>
      <c r="AM271" s="205"/>
      <c r="AN271" s="205"/>
      <c r="AO271" s="205"/>
      <c r="AP271" s="205"/>
      <c r="AQ271" s="205"/>
      <c r="AR271" s="205"/>
      <c r="AS271" s="205"/>
      <c r="AT271" s="205"/>
      <c r="AU271" s="205"/>
    </row>
    <row r="272" spans="1:47" ht="18" customHeight="1">
      <c r="A272" s="21"/>
      <c r="B272" s="19"/>
      <c r="C272" s="19"/>
      <c r="D272" s="19"/>
      <c r="E272" s="19"/>
      <c r="F272" s="19"/>
      <c r="G272" s="85"/>
      <c r="H272" s="377"/>
      <c r="I272" s="84"/>
      <c r="J272" s="84"/>
      <c r="K272" s="84"/>
      <c r="L272" s="84"/>
      <c r="M272" s="84"/>
      <c r="N272" s="25"/>
      <c r="O272" s="205"/>
      <c r="P272" s="205"/>
      <c r="Q272" s="205"/>
      <c r="R272" s="205"/>
      <c r="S272" s="205"/>
      <c r="T272" s="205"/>
      <c r="U272" s="205"/>
      <c r="V272" s="205"/>
      <c r="W272" s="205"/>
      <c r="X272" s="205"/>
      <c r="Y272" s="205"/>
      <c r="Z272" s="205"/>
      <c r="AA272" s="205"/>
      <c r="AB272" s="205"/>
      <c r="AC272" s="205"/>
      <c r="AD272" s="205"/>
      <c r="AE272" s="205"/>
      <c r="AF272" s="205"/>
      <c r="AG272" s="205"/>
      <c r="AH272" s="205"/>
      <c r="AI272" s="205"/>
      <c r="AJ272" s="205"/>
      <c r="AK272" s="205"/>
      <c r="AL272" s="205"/>
      <c r="AM272" s="205"/>
      <c r="AN272" s="205"/>
      <c r="AO272" s="205"/>
      <c r="AP272" s="205"/>
      <c r="AQ272" s="205"/>
      <c r="AR272" s="205"/>
      <c r="AS272" s="205"/>
      <c r="AT272" s="205"/>
      <c r="AU272" s="205"/>
    </row>
    <row r="273" spans="1:47" ht="18" customHeight="1">
      <c r="A273" s="21"/>
      <c r="B273" s="19"/>
      <c r="C273" s="19"/>
      <c r="D273" s="19"/>
      <c r="E273" s="19"/>
      <c r="F273" s="19"/>
      <c r="G273" s="85"/>
      <c r="H273" s="377"/>
      <c r="I273" s="84"/>
      <c r="J273" s="84"/>
      <c r="K273" s="84"/>
      <c r="L273" s="84"/>
      <c r="M273" s="84"/>
      <c r="N273" s="25"/>
      <c r="O273" s="205"/>
      <c r="P273" s="205"/>
      <c r="Q273" s="205"/>
      <c r="R273" s="205"/>
      <c r="S273" s="205"/>
      <c r="T273" s="205"/>
      <c r="U273" s="205"/>
      <c r="V273" s="205"/>
      <c r="W273" s="205"/>
      <c r="X273" s="205"/>
      <c r="Y273" s="205"/>
      <c r="Z273" s="205"/>
      <c r="AA273" s="205"/>
      <c r="AB273" s="205"/>
      <c r="AC273" s="205"/>
      <c r="AD273" s="205"/>
      <c r="AE273" s="205"/>
      <c r="AF273" s="205"/>
      <c r="AG273" s="205"/>
      <c r="AH273" s="205"/>
      <c r="AI273" s="205"/>
      <c r="AJ273" s="205"/>
      <c r="AK273" s="205"/>
      <c r="AL273" s="205"/>
      <c r="AM273" s="205"/>
      <c r="AN273" s="205"/>
      <c r="AO273" s="205"/>
      <c r="AP273" s="205"/>
      <c r="AQ273" s="205"/>
      <c r="AR273" s="205"/>
      <c r="AS273" s="205"/>
      <c r="AT273" s="205"/>
      <c r="AU273" s="205"/>
    </row>
    <row r="274" spans="1:47" ht="18" customHeight="1">
      <c r="A274" s="21"/>
      <c r="B274" s="19"/>
      <c r="C274" s="19"/>
      <c r="D274" s="19"/>
      <c r="E274" s="19"/>
      <c r="F274" s="19"/>
      <c r="G274" s="85"/>
      <c r="H274" s="377"/>
      <c r="I274" s="84"/>
      <c r="J274" s="84"/>
      <c r="K274" s="84"/>
      <c r="L274" s="84"/>
      <c r="M274" s="84"/>
      <c r="N274" s="25"/>
      <c r="O274" s="205"/>
      <c r="P274" s="205"/>
      <c r="Q274" s="205"/>
      <c r="R274" s="205"/>
      <c r="S274" s="205"/>
      <c r="T274" s="205"/>
      <c r="U274" s="205"/>
      <c r="V274" s="205"/>
      <c r="W274" s="205"/>
      <c r="X274" s="205"/>
      <c r="Y274" s="205"/>
      <c r="Z274" s="205"/>
      <c r="AA274" s="205"/>
      <c r="AB274" s="205"/>
      <c r="AC274" s="205"/>
      <c r="AD274" s="205"/>
      <c r="AE274" s="205"/>
      <c r="AF274" s="205"/>
      <c r="AG274" s="205"/>
      <c r="AH274" s="205"/>
      <c r="AI274" s="205"/>
      <c r="AJ274" s="205"/>
      <c r="AK274" s="205"/>
      <c r="AL274" s="205"/>
      <c r="AM274" s="205"/>
      <c r="AN274" s="205"/>
      <c r="AO274" s="205"/>
      <c r="AP274" s="205"/>
      <c r="AQ274" s="205"/>
      <c r="AR274" s="205"/>
      <c r="AS274" s="205"/>
      <c r="AT274" s="205"/>
      <c r="AU274" s="205"/>
    </row>
    <row r="275" spans="1:47" ht="18" customHeight="1">
      <c r="A275" s="21"/>
      <c r="B275" s="19"/>
      <c r="C275" s="19"/>
      <c r="D275" s="19"/>
      <c r="E275" s="19"/>
      <c r="F275" s="19"/>
      <c r="G275" s="85"/>
      <c r="H275" s="377"/>
      <c r="I275" s="84"/>
      <c r="J275" s="84"/>
      <c r="K275" s="84"/>
      <c r="L275" s="84"/>
      <c r="M275" s="84"/>
      <c r="N275" s="25"/>
      <c r="O275" s="205"/>
      <c r="P275" s="205"/>
      <c r="Q275" s="205"/>
      <c r="R275" s="205"/>
      <c r="S275" s="205"/>
      <c r="T275" s="205"/>
      <c r="U275" s="205"/>
      <c r="V275" s="205"/>
      <c r="W275" s="205"/>
      <c r="X275" s="205"/>
      <c r="Y275" s="205"/>
      <c r="Z275" s="205"/>
      <c r="AA275" s="205"/>
      <c r="AB275" s="205"/>
      <c r="AC275" s="205"/>
      <c r="AD275" s="205"/>
      <c r="AE275" s="205"/>
      <c r="AF275" s="205"/>
      <c r="AG275" s="205"/>
      <c r="AH275" s="205"/>
      <c r="AI275" s="205"/>
      <c r="AJ275" s="205"/>
      <c r="AK275" s="205"/>
      <c r="AL275" s="205"/>
      <c r="AM275" s="205"/>
      <c r="AN275" s="205"/>
      <c r="AO275" s="205"/>
      <c r="AP275" s="205"/>
      <c r="AQ275" s="205"/>
      <c r="AR275" s="205"/>
      <c r="AS275" s="205"/>
      <c r="AT275" s="205"/>
      <c r="AU275" s="205"/>
    </row>
    <row r="276" spans="1:47" ht="18" customHeight="1">
      <c r="A276" s="21"/>
      <c r="B276" s="19"/>
      <c r="C276" s="19"/>
      <c r="D276" s="19"/>
      <c r="E276" s="19"/>
      <c r="F276" s="19"/>
      <c r="G276" s="85"/>
      <c r="H276" s="377"/>
      <c r="I276" s="84"/>
      <c r="J276" s="84"/>
      <c r="K276" s="84"/>
      <c r="L276" s="84"/>
      <c r="M276" s="84"/>
      <c r="N276" s="25"/>
      <c r="O276" s="205"/>
      <c r="P276" s="205"/>
      <c r="Q276" s="205"/>
      <c r="R276" s="205"/>
      <c r="S276" s="205"/>
      <c r="T276" s="205"/>
      <c r="U276" s="205"/>
      <c r="V276" s="205"/>
      <c r="W276" s="205"/>
      <c r="X276" s="205"/>
      <c r="Y276" s="205"/>
      <c r="Z276" s="205"/>
      <c r="AA276" s="205"/>
      <c r="AB276" s="205"/>
      <c r="AC276" s="205"/>
      <c r="AD276" s="205"/>
      <c r="AE276" s="205"/>
      <c r="AF276" s="205"/>
      <c r="AG276" s="205"/>
      <c r="AH276" s="205"/>
      <c r="AI276" s="205"/>
      <c r="AJ276" s="205"/>
      <c r="AK276" s="205"/>
      <c r="AL276" s="205"/>
      <c r="AM276" s="205"/>
      <c r="AN276" s="205"/>
      <c r="AO276" s="205"/>
      <c r="AP276" s="205"/>
      <c r="AQ276" s="205"/>
      <c r="AR276" s="205"/>
      <c r="AS276" s="205"/>
      <c r="AT276" s="205"/>
      <c r="AU276" s="205"/>
    </row>
    <row r="277" spans="1:47" ht="18" customHeight="1">
      <c r="A277" s="21"/>
      <c r="B277" s="19"/>
      <c r="C277" s="19"/>
      <c r="D277" s="19"/>
      <c r="E277" s="19"/>
      <c r="F277" s="19"/>
      <c r="G277" s="85"/>
      <c r="H277" s="377"/>
      <c r="I277" s="84"/>
      <c r="J277" s="84"/>
      <c r="K277" s="84"/>
      <c r="L277" s="84"/>
      <c r="M277" s="84"/>
      <c r="N277" s="25"/>
      <c r="O277" s="205"/>
      <c r="P277" s="205"/>
      <c r="Q277" s="205"/>
      <c r="R277" s="205"/>
      <c r="S277" s="205"/>
      <c r="T277" s="205"/>
      <c r="U277" s="205"/>
      <c r="V277" s="205"/>
      <c r="W277" s="205"/>
      <c r="X277" s="205"/>
      <c r="Y277" s="205"/>
      <c r="Z277" s="205"/>
      <c r="AA277" s="205"/>
      <c r="AB277" s="205"/>
      <c r="AC277" s="205"/>
      <c r="AD277" s="205"/>
      <c r="AE277" s="205"/>
      <c r="AF277" s="205"/>
      <c r="AG277" s="205"/>
      <c r="AH277" s="205"/>
      <c r="AI277" s="205"/>
      <c r="AJ277" s="205"/>
      <c r="AK277" s="205"/>
      <c r="AL277" s="205"/>
      <c r="AM277" s="205"/>
      <c r="AN277" s="205"/>
      <c r="AO277" s="205"/>
      <c r="AP277" s="205"/>
      <c r="AQ277" s="205"/>
      <c r="AR277" s="205"/>
      <c r="AS277" s="205"/>
      <c r="AT277" s="205"/>
      <c r="AU277" s="205"/>
    </row>
    <row r="278" spans="1:47" ht="18" customHeight="1">
      <c r="A278" s="21"/>
      <c r="B278" s="19"/>
      <c r="C278" s="19"/>
      <c r="D278" s="19"/>
      <c r="E278" s="19"/>
      <c r="F278" s="19"/>
      <c r="G278" s="85"/>
      <c r="H278" s="377"/>
      <c r="I278" s="84"/>
      <c r="J278" s="84"/>
      <c r="K278" s="84"/>
      <c r="L278" s="84"/>
      <c r="M278" s="84"/>
      <c r="N278" s="25"/>
      <c r="O278" s="205"/>
      <c r="P278" s="205"/>
      <c r="Q278" s="205"/>
      <c r="R278" s="205"/>
      <c r="S278" s="205"/>
      <c r="T278" s="205"/>
      <c r="U278" s="205"/>
      <c r="V278" s="205"/>
      <c r="W278" s="205"/>
      <c r="X278" s="205"/>
      <c r="Y278" s="205"/>
      <c r="Z278" s="205"/>
      <c r="AA278" s="205"/>
      <c r="AB278" s="205"/>
      <c r="AC278" s="205"/>
      <c r="AD278" s="205"/>
      <c r="AE278" s="205"/>
      <c r="AF278" s="205"/>
      <c r="AG278" s="205"/>
      <c r="AH278" s="205"/>
      <c r="AI278" s="205"/>
      <c r="AJ278" s="205"/>
      <c r="AK278" s="205"/>
      <c r="AL278" s="205"/>
      <c r="AM278" s="205"/>
      <c r="AN278" s="205"/>
      <c r="AO278" s="205"/>
      <c r="AP278" s="205"/>
      <c r="AQ278" s="205"/>
      <c r="AR278" s="205"/>
      <c r="AS278" s="205"/>
      <c r="AT278" s="205"/>
      <c r="AU278" s="205"/>
    </row>
    <row r="279" spans="1:47" ht="18.75" customHeight="1">
      <c r="A279" s="21"/>
      <c r="B279" s="19"/>
      <c r="C279" s="19"/>
      <c r="D279" s="19"/>
      <c r="E279" s="19"/>
      <c r="F279" s="19"/>
      <c r="G279" s="85"/>
      <c r="H279" s="377"/>
      <c r="I279" s="84"/>
      <c r="J279" s="84"/>
      <c r="K279" s="84"/>
      <c r="L279" s="84"/>
      <c r="M279" s="84"/>
      <c r="N279" s="25"/>
      <c r="O279" s="205"/>
      <c r="P279" s="205"/>
      <c r="Q279" s="205"/>
      <c r="R279" s="205"/>
      <c r="S279" s="205"/>
      <c r="T279" s="205"/>
      <c r="U279" s="205"/>
      <c r="V279" s="205"/>
      <c r="W279" s="205"/>
      <c r="X279" s="205"/>
      <c r="Y279" s="205"/>
      <c r="Z279" s="205"/>
      <c r="AA279" s="205"/>
      <c r="AB279" s="205"/>
      <c r="AC279" s="205"/>
      <c r="AD279" s="205"/>
      <c r="AE279" s="205"/>
      <c r="AF279" s="205"/>
      <c r="AG279" s="205"/>
      <c r="AH279" s="205"/>
      <c r="AI279" s="205"/>
      <c r="AJ279" s="205"/>
      <c r="AK279" s="205"/>
      <c r="AL279" s="205"/>
      <c r="AM279" s="205"/>
      <c r="AN279" s="205"/>
      <c r="AO279" s="205"/>
      <c r="AP279" s="205"/>
      <c r="AQ279" s="205"/>
      <c r="AR279" s="205"/>
      <c r="AS279" s="205"/>
      <c r="AT279" s="205"/>
      <c r="AU279" s="205"/>
    </row>
    <row r="280" spans="1:47" ht="18.75" customHeight="1">
      <c r="A280" s="21"/>
      <c r="B280" s="19"/>
      <c r="C280" s="19"/>
      <c r="D280" s="19"/>
      <c r="E280" s="19"/>
      <c r="F280" s="19"/>
      <c r="G280" s="85"/>
      <c r="H280" s="377"/>
      <c r="I280" s="84"/>
      <c r="J280" s="84"/>
      <c r="K280" s="84"/>
      <c r="L280" s="84"/>
      <c r="M280" s="84"/>
      <c r="N280" s="25"/>
      <c r="O280" s="205"/>
      <c r="P280" s="205"/>
      <c r="Q280" s="205"/>
      <c r="R280" s="205"/>
      <c r="S280" s="205"/>
      <c r="T280" s="205"/>
      <c r="U280" s="205"/>
      <c r="V280" s="205"/>
      <c r="W280" s="205"/>
      <c r="X280" s="205"/>
      <c r="Y280" s="205"/>
      <c r="Z280" s="205"/>
      <c r="AA280" s="205"/>
      <c r="AB280" s="205"/>
      <c r="AC280" s="205"/>
      <c r="AD280" s="205"/>
      <c r="AE280" s="205"/>
      <c r="AF280" s="205"/>
      <c r="AG280" s="205"/>
      <c r="AH280" s="205"/>
      <c r="AI280" s="205"/>
      <c r="AJ280" s="205"/>
      <c r="AK280" s="205"/>
      <c r="AL280" s="205"/>
      <c r="AM280" s="205"/>
      <c r="AN280" s="205"/>
      <c r="AO280" s="205"/>
      <c r="AP280" s="205"/>
      <c r="AQ280" s="205"/>
      <c r="AR280" s="205"/>
      <c r="AS280" s="205"/>
      <c r="AT280" s="205"/>
      <c r="AU280" s="205"/>
    </row>
    <row r="281" spans="1:47" ht="18.75" customHeight="1">
      <c r="A281" s="21"/>
      <c r="B281" s="19"/>
      <c r="C281" s="19"/>
      <c r="D281" s="19"/>
      <c r="E281" s="19"/>
      <c r="F281" s="19"/>
      <c r="G281" s="85"/>
      <c r="H281" s="377"/>
      <c r="I281" s="84"/>
      <c r="J281" s="84"/>
      <c r="K281" s="84"/>
      <c r="L281" s="84"/>
      <c r="M281" s="84"/>
      <c r="N281" s="25"/>
      <c r="O281" s="205"/>
      <c r="P281" s="205"/>
      <c r="Q281" s="205"/>
      <c r="R281" s="205"/>
      <c r="S281" s="205"/>
      <c r="T281" s="205"/>
      <c r="U281" s="205"/>
      <c r="V281" s="205"/>
      <c r="W281" s="205"/>
      <c r="X281" s="205"/>
      <c r="Y281" s="205"/>
      <c r="Z281" s="205"/>
      <c r="AA281" s="205"/>
      <c r="AB281" s="205"/>
      <c r="AC281" s="205"/>
      <c r="AD281" s="205"/>
      <c r="AE281" s="205"/>
      <c r="AF281" s="205"/>
      <c r="AG281" s="205"/>
      <c r="AH281" s="205"/>
      <c r="AI281" s="205"/>
      <c r="AJ281" s="205"/>
      <c r="AK281" s="205"/>
      <c r="AL281" s="205"/>
      <c r="AM281" s="205"/>
      <c r="AN281" s="205"/>
      <c r="AO281" s="205"/>
      <c r="AP281" s="205"/>
      <c r="AQ281" s="205"/>
      <c r="AR281" s="205"/>
      <c r="AS281" s="205"/>
      <c r="AT281" s="205"/>
      <c r="AU281" s="205"/>
    </row>
    <row r="282" spans="1:47" ht="18.75" customHeight="1">
      <c r="A282" s="21"/>
      <c r="B282" s="19"/>
      <c r="C282" s="19"/>
      <c r="D282" s="19"/>
      <c r="E282" s="19"/>
      <c r="F282" s="19"/>
      <c r="G282" s="85"/>
      <c r="H282" s="377"/>
      <c r="I282" s="84"/>
      <c r="J282" s="84"/>
      <c r="K282" s="84"/>
      <c r="L282" s="84"/>
      <c r="M282" s="84"/>
      <c r="N282" s="25"/>
      <c r="O282" s="205"/>
      <c r="P282" s="205"/>
      <c r="Q282" s="205"/>
      <c r="R282" s="205"/>
      <c r="S282" s="205"/>
      <c r="T282" s="205"/>
      <c r="U282" s="205"/>
      <c r="V282" s="205"/>
      <c r="W282" s="205"/>
      <c r="X282" s="205"/>
      <c r="Y282" s="205"/>
      <c r="Z282" s="205"/>
      <c r="AA282" s="205"/>
      <c r="AB282" s="205"/>
      <c r="AC282" s="205"/>
      <c r="AD282" s="205"/>
      <c r="AE282" s="205"/>
      <c r="AF282" s="205"/>
      <c r="AG282" s="205"/>
      <c r="AH282" s="205"/>
      <c r="AI282" s="205"/>
      <c r="AJ282" s="205"/>
      <c r="AK282" s="205"/>
      <c r="AL282" s="205"/>
      <c r="AM282" s="205"/>
      <c r="AN282" s="205"/>
      <c r="AO282" s="205"/>
      <c r="AP282" s="205"/>
      <c r="AQ282" s="205"/>
      <c r="AR282" s="205"/>
      <c r="AS282" s="205"/>
      <c r="AT282" s="205"/>
      <c r="AU282" s="205"/>
    </row>
    <row r="283" spans="1:47" ht="18.75" customHeight="1">
      <c r="A283" s="21"/>
      <c r="B283" s="19"/>
      <c r="C283" s="19"/>
      <c r="D283" s="19"/>
      <c r="E283" s="19"/>
      <c r="F283" s="19"/>
      <c r="G283" s="85"/>
      <c r="H283" s="377"/>
      <c r="I283" s="84"/>
      <c r="J283" s="84"/>
      <c r="K283" s="84"/>
      <c r="L283" s="84"/>
      <c r="M283" s="84"/>
      <c r="N283" s="25"/>
      <c r="O283" s="205"/>
      <c r="P283" s="205"/>
      <c r="Q283" s="205"/>
      <c r="R283" s="205"/>
      <c r="S283" s="205"/>
      <c r="T283" s="205"/>
      <c r="U283" s="205"/>
      <c r="V283" s="205"/>
      <c r="W283" s="205"/>
      <c r="X283" s="205"/>
      <c r="Y283" s="205"/>
      <c r="Z283" s="205"/>
      <c r="AA283" s="205"/>
      <c r="AB283" s="205"/>
      <c r="AC283" s="205"/>
      <c r="AD283" s="205"/>
      <c r="AE283" s="205"/>
      <c r="AF283" s="205"/>
      <c r="AG283" s="205"/>
      <c r="AH283" s="205"/>
      <c r="AI283" s="205"/>
      <c r="AJ283" s="205"/>
      <c r="AK283" s="205"/>
      <c r="AL283" s="205"/>
      <c r="AM283" s="205"/>
      <c r="AN283" s="205"/>
      <c r="AO283" s="205"/>
      <c r="AP283" s="205"/>
      <c r="AQ283" s="205"/>
      <c r="AR283" s="205"/>
      <c r="AS283" s="205"/>
      <c r="AT283" s="205"/>
      <c r="AU283" s="205"/>
    </row>
    <row r="284" spans="1:47" ht="18.75" customHeight="1">
      <c r="A284" s="21"/>
      <c r="B284" s="19"/>
      <c r="C284" s="19"/>
      <c r="D284" s="19"/>
      <c r="E284" s="19"/>
      <c r="F284" s="19"/>
      <c r="G284" s="85"/>
      <c r="H284" s="377"/>
      <c r="I284" s="84"/>
      <c r="J284" s="84"/>
      <c r="K284" s="84"/>
      <c r="L284" s="84"/>
      <c r="M284" s="84"/>
      <c r="N284" s="25"/>
      <c r="O284" s="205"/>
      <c r="P284" s="205"/>
      <c r="Q284" s="205"/>
      <c r="R284" s="205"/>
      <c r="S284" s="205"/>
      <c r="T284" s="205"/>
      <c r="U284" s="205"/>
      <c r="V284" s="205"/>
      <c r="W284" s="205"/>
      <c r="X284" s="205"/>
      <c r="Y284" s="205"/>
      <c r="Z284" s="205"/>
      <c r="AA284" s="205"/>
      <c r="AB284" s="205"/>
      <c r="AC284" s="205"/>
      <c r="AD284" s="205"/>
      <c r="AE284" s="205"/>
      <c r="AF284" s="205"/>
      <c r="AG284" s="205"/>
      <c r="AH284" s="205"/>
      <c r="AI284" s="205"/>
      <c r="AJ284" s="205"/>
      <c r="AK284" s="205"/>
      <c r="AL284" s="205"/>
      <c r="AM284" s="205"/>
      <c r="AN284" s="205"/>
      <c r="AO284" s="205"/>
      <c r="AP284" s="205"/>
      <c r="AQ284" s="205"/>
      <c r="AR284" s="205"/>
      <c r="AS284" s="205"/>
      <c r="AT284" s="205"/>
      <c r="AU284" s="205"/>
    </row>
    <row r="285" spans="1:47" ht="18.75" customHeight="1">
      <c r="A285" s="21"/>
      <c r="B285" s="19"/>
      <c r="C285" s="19"/>
      <c r="D285" s="19"/>
      <c r="E285" s="19"/>
      <c r="F285" s="19"/>
      <c r="G285" s="85"/>
      <c r="H285" s="377"/>
      <c r="I285" s="84"/>
      <c r="J285" s="84"/>
      <c r="K285" s="84"/>
      <c r="L285" s="84"/>
      <c r="M285" s="84"/>
      <c r="N285" s="25"/>
      <c r="O285" s="205"/>
      <c r="P285" s="205"/>
      <c r="Q285" s="205"/>
      <c r="R285" s="205"/>
      <c r="S285" s="205"/>
      <c r="T285" s="205"/>
      <c r="U285" s="205"/>
      <c r="V285" s="205"/>
      <c r="W285" s="205"/>
      <c r="X285" s="205"/>
      <c r="Y285" s="205"/>
      <c r="Z285" s="205"/>
      <c r="AA285" s="205"/>
      <c r="AB285" s="205"/>
      <c r="AC285" s="205"/>
      <c r="AD285" s="205"/>
      <c r="AE285" s="205"/>
      <c r="AF285" s="205"/>
      <c r="AG285" s="205"/>
      <c r="AH285" s="205"/>
      <c r="AI285" s="205"/>
      <c r="AJ285" s="205"/>
      <c r="AK285" s="205"/>
      <c r="AL285" s="205"/>
      <c r="AM285" s="205"/>
      <c r="AN285" s="205"/>
      <c r="AO285" s="205"/>
      <c r="AP285" s="205"/>
      <c r="AQ285" s="205"/>
      <c r="AR285" s="205"/>
      <c r="AS285" s="205"/>
      <c r="AT285" s="205"/>
      <c r="AU285" s="205"/>
    </row>
    <row r="286" spans="1:47" ht="18.75" customHeight="1">
      <c r="A286" s="21"/>
      <c r="B286" s="19"/>
      <c r="C286" s="19"/>
      <c r="D286" s="19"/>
      <c r="E286" s="19"/>
      <c r="F286" s="19"/>
      <c r="G286" s="85"/>
      <c r="H286" s="377"/>
      <c r="I286" s="84"/>
      <c r="J286" s="84"/>
      <c r="K286" s="84"/>
      <c r="L286" s="84"/>
      <c r="M286" s="84"/>
      <c r="N286" s="25"/>
      <c r="O286" s="205"/>
      <c r="P286" s="205"/>
      <c r="Q286" s="205"/>
      <c r="R286" s="205"/>
      <c r="S286" s="205"/>
      <c r="T286" s="205"/>
      <c r="U286" s="205"/>
      <c r="V286" s="205"/>
      <c r="W286" s="205"/>
      <c r="X286" s="205"/>
      <c r="Y286" s="205"/>
      <c r="Z286" s="205"/>
      <c r="AA286" s="205"/>
      <c r="AB286" s="205"/>
      <c r="AC286" s="205"/>
      <c r="AD286" s="205"/>
      <c r="AE286" s="205"/>
      <c r="AF286" s="205"/>
      <c r="AG286" s="205"/>
      <c r="AH286" s="205"/>
      <c r="AI286" s="205"/>
      <c r="AJ286" s="205"/>
      <c r="AK286" s="205"/>
      <c r="AL286" s="205"/>
      <c r="AM286" s="205"/>
      <c r="AN286" s="205"/>
      <c r="AO286" s="205"/>
      <c r="AP286" s="205"/>
      <c r="AQ286" s="205"/>
      <c r="AR286" s="205"/>
      <c r="AS286" s="205"/>
      <c r="AT286" s="205"/>
      <c r="AU286" s="205"/>
    </row>
    <row r="287" spans="1:47" ht="18.75" customHeight="1">
      <c r="A287" s="21"/>
      <c r="B287" s="19"/>
      <c r="C287" s="19"/>
      <c r="D287" s="19"/>
      <c r="E287" s="19"/>
      <c r="F287" s="19"/>
      <c r="G287" s="85"/>
      <c r="H287" s="377"/>
      <c r="I287" s="84"/>
      <c r="J287" s="84"/>
      <c r="K287" s="84"/>
      <c r="L287" s="84"/>
      <c r="M287" s="84"/>
      <c r="N287" s="25"/>
      <c r="O287" s="205"/>
      <c r="P287" s="205"/>
      <c r="Q287" s="205"/>
      <c r="R287" s="205"/>
      <c r="S287" s="205"/>
      <c r="T287" s="205"/>
      <c r="U287" s="205"/>
      <c r="V287" s="205"/>
      <c r="W287" s="205"/>
      <c r="X287" s="205"/>
      <c r="Y287" s="205"/>
      <c r="Z287" s="205"/>
      <c r="AA287" s="205"/>
      <c r="AB287" s="205"/>
      <c r="AC287" s="205"/>
      <c r="AD287" s="205"/>
      <c r="AE287" s="205"/>
      <c r="AF287" s="205"/>
      <c r="AG287" s="205"/>
      <c r="AH287" s="205"/>
      <c r="AI287" s="205"/>
      <c r="AJ287" s="205"/>
      <c r="AK287" s="205"/>
      <c r="AL287" s="205"/>
      <c r="AM287" s="205"/>
      <c r="AN287" s="205"/>
      <c r="AO287" s="205"/>
      <c r="AP287" s="205"/>
      <c r="AQ287" s="205"/>
      <c r="AR287" s="205"/>
      <c r="AS287" s="205"/>
      <c r="AT287" s="205"/>
      <c r="AU287" s="205"/>
    </row>
    <row r="288" spans="1:47" ht="18.75" customHeight="1">
      <c r="A288" s="21"/>
      <c r="B288" s="19"/>
      <c r="C288" s="19"/>
      <c r="D288" s="19"/>
      <c r="E288" s="19"/>
      <c r="F288" s="19"/>
      <c r="G288" s="85"/>
      <c r="H288" s="377"/>
      <c r="I288" s="84"/>
      <c r="J288" s="84"/>
      <c r="K288" s="84"/>
      <c r="L288" s="84"/>
      <c r="M288" s="84"/>
      <c r="N288" s="25"/>
      <c r="O288" s="205"/>
      <c r="P288" s="205"/>
      <c r="Q288" s="205"/>
      <c r="R288" s="205"/>
      <c r="S288" s="205"/>
      <c r="T288" s="205"/>
      <c r="U288" s="205"/>
      <c r="V288" s="205"/>
      <c r="W288" s="205"/>
      <c r="X288" s="205"/>
      <c r="Y288" s="205"/>
      <c r="Z288" s="205"/>
      <c r="AA288" s="205"/>
      <c r="AB288" s="205"/>
      <c r="AC288" s="205"/>
      <c r="AD288" s="205"/>
      <c r="AE288" s="205"/>
      <c r="AF288" s="205"/>
      <c r="AG288" s="205"/>
      <c r="AH288" s="205"/>
      <c r="AI288" s="205"/>
      <c r="AJ288" s="205"/>
      <c r="AK288" s="205"/>
      <c r="AL288" s="205"/>
      <c r="AM288" s="205"/>
      <c r="AN288" s="205"/>
      <c r="AO288" s="205"/>
      <c r="AP288" s="205"/>
      <c r="AQ288" s="205"/>
      <c r="AR288" s="205"/>
      <c r="AS288" s="205"/>
      <c r="AT288" s="205"/>
      <c r="AU288" s="205"/>
    </row>
    <row r="289" spans="1:47" ht="18.75" customHeight="1">
      <c r="A289" s="21"/>
      <c r="B289" s="19"/>
      <c r="C289" s="19"/>
      <c r="D289" s="19"/>
      <c r="E289" s="19"/>
      <c r="F289" s="19"/>
      <c r="G289" s="85"/>
      <c r="H289" s="377"/>
      <c r="I289" s="84"/>
      <c r="J289" s="84"/>
      <c r="K289" s="84"/>
      <c r="L289" s="84"/>
      <c r="M289" s="84"/>
      <c r="N289" s="25"/>
      <c r="O289" s="205"/>
      <c r="P289" s="205"/>
      <c r="Q289" s="205"/>
      <c r="R289" s="205"/>
      <c r="S289" s="205"/>
      <c r="T289" s="205"/>
      <c r="U289" s="205"/>
      <c r="V289" s="205"/>
      <c r="W289" s="205"/>
      <c r="X289" s="205"/>
      <c r="Y289" s="205"/>
      <c r="Z289" s="205"/>
      <c r="AA289" s="205"/>
      <c r="AB289" s="205"/>
      <c r="AC289" s="205"/>
      <c r="AD289" s="205"/>
      <c r="AE289" s="205"/>
      <c r="AF289" s="205"/>
      <c r="AG289" s="205"/>
      <c r="AH289" s="205"/>
      <c r="AI289" s="205"/>
      <c r="AJ289" s="205"/>
      <c r="AK289" s="205"/>
      <c r="AL289" s="205"/>
      <c r="AM289" s="205"/>
      <c r="AN289" s="205"/>
      <c r="AO289" s="205"/>
      <c r="AP289" s="205"/>
      <c r="AQ289" s="205"/>
      <c r="AR289" s="205"/>
      <c r="AS289" s="205"/>
      <c r="AT289" s="205"/>
      <c r="AU289" s="205"/>
    </row>
    <row r="290" spans="1:47" ht="18.75" customHeight="1">
      <c r="A290" s="21"/>
      <c r="B290" s="19"/>
      <c r="C290" s="19"/>
      <c r="D290" s="19"/>
      <c r="E290" s="19"/>
      <c r="F290" s="19"/>
      <c r="G290" s="85"/>
      <c r="H290" s="377"/>
      <c r="I290" s="84"/>
      <c r="J290" s="84"/>
      <c r="K290" s="84"/>
      <c r="L290" s="84"/>
      <c r="M290" s="84"/>
      <c r="N290" s="25"/>
      <c r="O290" s="205"/>
      <c r="P290" s="205"/>
      <c r="Q290" s="205"/>
      <c r="R290" s="205"/>
      <c r="S290" s="205"/>
      <c r="T290" s="205"/>
      <c r="U290" s="205"/>
      <c r="V290" s="205"/>
      <c r="W290" s="205"/>
      <c r="X290" s="205"/>
      <c r="Y290" s="205"/>
      <c r="Z290" s="205"/>
      <c r="AA290" s="205"/>
      <c r="AB290" s="205"/>
      <c r="AC290" s="205"/>
      <c r="AD290" s="205"/>
      <c r="AE290" s="205"/>
      <c r="AF290" s="205"/>
      <c r="AG290" s="205"/>
      <c r="AH290" s="205"/>
      <c r="AI290" s="205"/>
      <c r="AJ290" s="205"/>
      <c r="AK290" s="205"/>
      <c r="AL290" s="205"/>
      <c r="AM290" s="205"/>
      <c r="AN290" s="205"/>
      <c r="AO290" s="205"/>
      <c r="AP290" s="205"/>
      <c r="AQ290" s="205"/>
      <c r="AR290" s="205"/>
      <c r="AS290" s="205"/>
      <c r="AT290" s="205"/>
      <c r="AU290" s="205"/>
    </row>
    <row r="291" spans="1:47" ht="18.75" customHeight="1">
      <c r="A291" s="21"/>
      <c r="B291" s="19"/>
      <c r="C291" s="19"/>
      <c r="D291" s="19"/>
      <c r="E291" s="19"/>
      <c r="F291" s="19"/>
      <c r="G291" s="85"/>
      <c r="H291" s="377"/>
      <c r="I291" s="84"/>
      <c r="J291" s="84"/>
      <c r="K291" s="84"/>
      <c r="L291" s="84"/>
      <c r="M291" s="84"/>
      <c r="N291" s="25"/>
      <c r="O291" s="205"/>
      <c r="P291" s="205"/>
      <c r="Q291" s="205"/>
      <c r="R291" s="205"/>
      <c r="S291" s="205"/>
      <c r="T291" s="205"/>
      <c r="U291" s="205"/>
      <c r="V291" s="205"/>
      <c r="W291" s="205"/>
      <c r="X291" s="205"/>
      <c r="Y291" s="205"/>
      <c r="Z291" s="205"/>
      <c r="AA291" s="205"/>
      <c r="AB291" s="205"/>
      <c r="AC291" s="205"/>
      <c r="AD291" s="205"/>
      <c r="AE291" s="205"/>
      <c r="AF291" s="205"/>
      <c r="AG291" s="205"/>
      <c r="AH291" s="205"/>
      <c r="AI291" s="205"/>
      <c r="AJ291" s="205"/>
      <c r="AK291" s="205"/>
      <c r="AL291" s="205"/>
      <c r="AM291" s="205"/>
      <c r="AN291" s="205"/>
      <c r="AO291" s="205"/>
      <c r="AP291" s="205"/>
      <c r="AQ291" s="205"/>
      <c r="AR291" s="205"/>
      <c r="AS291" s="205"/>
      <c r="AT291" s="205"/>
      <c r="AU291" s="205"/>
    </row>
    <row r="292" spans="1:47" ht="18.75" customHeight="1">
      <c r="A292" s="21"/>
      <c r="B292" s="19"/>
      <c r="C292" s="19"/>
      <c r="D292" s="19"/>
      <c r="E292" s="19"/>
      <c r="F292" s="19"/>
      <c r="G292" s="85"/>
      <c r="H292" s="377"/>
      <c r="I292" s="84"/>
      <c r="J292" s="84"/>
      <c r="K292" s="84"/>
      <c r="L292" s="84"/>
      <c r="M292" s="84"/>
      <c r="N292" s="25"/>
      <c r="O292" s="205"/>
      <c r="P292" s="205"/>
      <c r="Q292" s="205"/>
      <c r="R292" s="205"/>
      <c r="S292" s="205"/>
      <c r="T292" s="205"/>
      <c r="U292" s="205"/>
      <c r="V292" s="205"/>
      <c r="W292" s="205"/>
      <c r="X292" s="205"/>
      <c r="Y292" s="205"/>
      <c r="Z292" s="205"/>
      <c r="AA292" s="205"/>
      <c r="AB292" s="205"/>
      <c r="AC292" s="205"/>
      <c r="AD292" s="205"/>
      <c r="AE292" s="205"/>
      <c r="AF292" s="205"/>
      <c r="AG292" s="205"/>
      <c r="AH292" s="205"/>
      <c r="AI292" s="205"/>
      <c r="AJ292" s="205"/>
      <c r="AK292" s="205"/>
      <c r="AL292" s="205"/>
      <c r="AM292" s="205"/>
      <c r="AN292" s="205"/>
      <c r="AO292" s="205"/>
      <c r="AP292" s="205"/>
      <c r="AQ292" s="205"/>
      <c r="AR292" s="205"/>
      <c r="AS292" s="205"/>
      <c r="AT292" s="205"/>
      <c r="AU292" s="205"/>
    </row>
    <row r="293" spans="1:47" ht="18.75" customHeight="1">
      <c r="A293" s="21"/>
      <c r="B293" s="19"/>
      <c r="C293" s="19"/>
      <c r="D293" s="19"/>
      <c r="E293" s="19"/>
      <c r="F293" s="19"/>
      <c r="G293" s="85"/>
      <c r="H293" s="377"/>
      <c r="I293" s="84"/>
      <c r="J293" s="84"/>
      <c r="K293" s="84"/>
      <c r="L293" s="84"/>
      <c r="M293" s="84"/>
      <c r="N293" s="25"/>
      <c r="O293" s="205"/>
      <c r="P293" s="205"/>
      <c r="Q293" s="205"/>
      <c r="R293" s="205"/>
      <c r="S293" s="205"/>
      <c r="T293" s="205"/>
      <c r="U293" s="205"/>
      <c r="V293" s="205"/>
      <c r="W293" s="205"/>
      <c r="X293" s="205"/>
      <c r="Y293" s="205"/>
      <c r="Z293" s="205"/>
      <c r="AA293" s="205"/>
      <c r="AB293" s="205"/>
      <c r="AC293" s="205"/>
      <c r="AD293" s="205"/>
      <c r="AE293" s="205"/>
      <c r="AF293" s="205"/>
      <c r="AG293" s="205"/>
      <c r="AH293" s="205"/>
      <c r="AI293" s="205"/>
      <c r="AJ293" s="205"/>
      <c r="AK293" s="205"/>
      <c r="AL293" s="205"/>
      <c r="AM293" s="205"/>
      <c r="AN293" s="205"/>
      <c r="AO293" s="205"/>
      <c r="AP293" s="205"/>
      <c r="AQ293" s="205"/>
      <c r="AR293" s="205"/>
      <c r="AS293" s="205"/>
      <c r="AT293" s="205"/>
      <c r="AU293" s="205"/>
    </row>
    <row r="294" spans="1:47" ht="18.75" customHeight="1">
      <c r="A294" s="21"/>
      <c r="B294" s="19"/>
      <c r="C294" s="19"/>
      <c r="D294" s="19"/>
      <c r="E294" s="19"/>
      <c r="F294" s="19"/>
      <c r="G294" s="85"/>
      <c r="H294" s="377"/>
      <c r="I294" s="84"/>
      <c r="J294" s="84"/>
      <c r="K294" s="84"/>
      <c r="L294" s="84"/>
      <c r="M294" s="84"/>
      <c r="N294" s="25"/>
      <c r="O294" s="205"/>
      <c r="P294" s="205"/>
      <c r="Q294" s="205"/>
      <c r="R294" s="205"/>
      <c r="S294" s="205"/>
      <c r="T294" s="205"/>
      <c r="U294" s="205"/>
      <c r="V294" s="205"/>
      <c r="W294" s="205"/>
      <c r="X294" s="205"/>
      <c r="Y294" s="205"/>
      <c r="Z294" s="205"/>
      <c r="AA294" s="205"/>
      <c r="AB294" s="205"/>
      <c r="AC294" s="205"/>
      <c r="AD294" s="205"/>
      <c r="AE294" s="205"/>
      <c r="AF294" s="205"/>
      <c r="AG294" s="205"/>
      <c r="AH294" s="205"/>
      <c r="AI294" s="205"/>
      <c r="AJ294" s="205"/>
      <c r="AK294" s="205"/>
      <c r="AL294" s="205"/>
      <c r="AM294" s="205"/>
      <c r="AN294" s="205"/>
      <c r="AO294" s="205"/>
      <c r="AP294" s="205"/>
      <c r="AQ294" s="205"/>
      <c r="AR294" s="205"/>
      <c r="AS294" s="205"/>
      <c r="AT294" s="205"/>
      <c r="AU294" s="205"/>
    </row>
    <row r="295" spans="1:47" ht="18.75" customHeight="1">
      <c r="A295" s="21"/>
      <c r="B295" s="19"/>
      <c r="C295" s="19"/>
      <c r="D295" s="19"/>
      <c r="E295" s="19"/>
      <c r="F295" s="19"/>
      <c r="G295" s="85"/>
      <c r="H295" s="377"/>
      <c r="I295" s="84"/>
      <c r="J295" s="84"/>
      <c r="K295" s="84"/>
      <c r="L295" s="84"/>
      <c r="M295" s="84"/>
      <c r="N295" s="25"/>
      <c r="O295" s="205"/>
      <c r="P295" s="205"/>
      <c r="Q295" s="205"/>
      <c r="R295" s="205"/>
      <c r="S295" s="205"/>
      <c r="T295" s="205"/>
      <c r="U295" s="205"/>
      <c r="V295" s="205"/>
      <c r="W295" s="205"/>
      <c r="X295" s="205"/>
      <c r="Y295" s="205"/>
      <c r="Z295" s="205"/>
      <c r="AA295" s="205"/>
      <c r="AB295" s="205"/>
      <c r="AC295" s="205"/>
      <c r="AD295" s="205"/>
      <c r="AE295" s="205"/>
      <c r="AF295" s="205"/>
      <c r="AG295" s="205"/>
      <c r="AH295" s="205"/>
      <c r="AI295" s="205"/>
      <c r="AJ295" s="205"/>
      <c r="AK295" s="205"/>
      <c r="AL295" s="205"/>
      <c r="AM295" s="205"/>
      <c r="AN295" s="205"/>
      <c r="AO295" s="205"/>
      <c r="AP295" s="205"/>
      <c r="AQ295" s="205"/>
      <c r="AR295" s="205"/>
      <c r="AS295" s="205"/>
      <c r="AT295" s="205"/>
      <c r="AU295" s="205"/>
    </row>
    <row r="296" spans="1:47" ht="18.75" customHeight="1">
      <c r="A296" s="21"/>
      <c r="B296" s="19"/>
      <c r="C296" s="19"/>
      <c r="D296" s="19"/>
      <c r="E296" s="19"/>
      <c r="F296" s="19"/>
      <c r="G296" s="85"/>
      <c r="H296" s="377"/>
      <c r="I296" s="84"/>
      <c r="J296" s="84"/>
      <c r="K296" s="84"/>
      <c r="L296" s="84"/>
      <c r="M296" s="84"/>
      <c r="N296" s="25"/>
      <c r="O296" s="205"/>
      <c r="P296" s="205"/>
      <c r="Q296" s="205"/>
      <c r="R296" s="205"/>
      <c r="S296" s="205"/>
      <c r="T296" s="205"/>
      <c r="U296" s="205"/>
      <c r="V296" s="205"/>
      <c r="W296" s="205"/>
      <c r="X296" s="205"/>
      <c r="Y296" s="205"/>
      <c r="Z296" s="205"/>
      <c r="AA296" s="205"/>
      <c r="AB296" s="205"/>
      <c r="AC296" s="205"/>
      <c r="AD296" s="205"/>
      <c r="AE296" s="205"/>
      <c r="AF296" s="205"/>
      <c r="AG296" s="205"/>
      <c r="AH296" s="205"/>
      <c r="AI296" s="205"/>
      <c r="AJ296" s="205"/>
      <c r="AK296" s="205"/>
      <c r="AL296" s="205"/>
      <c r="AM296" s="205"/>
      <c r="AN296" s="205"/>
      <c r="AO296" s="205"/>
      <c r="AP296" s="205"/>
      <c r="AQ296" s="205"/>
      <c r="AR296" s="205"/>
      <c r="AS296" s="205"/>
      <c r="AT296" s="205"/>
      <c r="AU296" s="205"/>
    </row>
    <row r="297" spans="1:47" ht="18.75" customHeight="1">
      <c r="A297" s="21"/>
      <c r="B297" s="19"/>
      <c r="C297" s="19"/>
      <c r="D297" s="19"/>
      <c r="E297" s="19"/>
      <c r="F297" s="19"/>
      <c r="G297" s="85"/>
      <c r="H297" s="377"/>
      <c r="I297" s="84"/>
      <c r="J297" s="84"/>
      <c r="K297" s="84"/>
      <c r="L297" s="84"/>
      <c r="M297" s="84"/>
      <c r="N297" s="25"/>
      <c r="O297" s="205"/>
      <c r="P297" s="205"/>
      <c r="Q297" s="205"/>
      <c r="R297" s="205"/>
      <c r="S297" s="205"/>
      <c r="T297" s="205"/>
      <c r="U297" s="205"/>
      <c r="V297" s="205"/>
      <c r="W297" s="205"/>
      <c r="X297" s="205"/>
      <c r="Y297" s="205"/>
      <c r="Z297" s="205"/>
      <c r="AA297" s="205"/>
      <c r="AB297" s="205"/>
      <c r="AC297" s="205"/>
      <c r="AD297" s="205"/>
      <c r="AE297" s="205"/>
      <c r="AF297" s="205"/>
      <c r="AG297" s="205"/>
      <c r="AH297" s="205"/>
      <c r="AI297" s="205"/>
      <c r="AJ297" s="205"/>
      <c r="AK297" s="205"/>
      <c r="AL297" s="205"/>
      <c r="AM297" s="205"/>
      <c r="AN297" s="205"/>
      <c r="AO297" s="205"/>
      <c r="AP297" s="205"/>
      <c r="AQ297" s="205"/>
      <c r="AR297" s="205"/>
      <c r="AS297" s="205"/>
      <c r="AT297" s="205"/>
      <c r="AU297" s="205"/>
    </row>
    <row r="298" spans="1:47" ht="18.75" customHeight="1">
      <c r="A298" s="21"/>
      <c r="B298" s="19"/>
      <c r="C298" s="19"/>
      <c r="D298" s="19"/>
      <c r="E298" s="19"/>
      <c r="F298" s="19"/>
      <c r="G298" s="85"/>
      <c r="H298" s="377"/>
      <c r="I298" s="84"/>
      <c r="J298" s="84"/>
      <c r="K298" s="84"/>
      <c r="L298" s="84"/>
      <c r="M298" s="84"/>
      <c r="N298" s="25"/>
      <c r="O298" s="205"/>
      <c r="P298" s="205"/>
      <c r="Q298" s="205"/>
      <c r="R298" s="205"/>
      <c r="S298" s="205"/>
      <c r="T298" s="205"/>
      <c r="U298" s="205"/>
      <c r="V298" s="205"/>
      <c r="W298" s="205"/>
      <c r="X298" s="205"/>
      <c r="Y298" s="205"/>
      <c r="Z298" s="205"/>
      <c r="AA298" s="205"/>
      <c r="AB298" s="205"/>
      <c r="AC298" s="205"/>
      <c r="AD298" s="205"/>
      <c r="AE298" s="205"/>
      <c r="AF298" s="205"/>
      <c r="AG298" s="205"/>
      <c r="AH298" s="205"/>
      <c r="AI298" s="205"/>
      <c r="AJ298" s="205"/>
      <c r="AK298" s="205"/>
      <c r="AL298" s="205"/>
      <c r="AM298" s="205"/>
      <c r="AN298" s="205"/>
      <c r="AO298" s="205"/>
      <c r="AP298" s="205"/>
      <c r="AQ298" s="205"/>
      <c r="AR298" s="205"/>
      <c r="AS298" s="205"/>
      <c r="AT298" s="205"/>
      <c r="AU298" s="205"/>
    </row>
    <row r="299" spans="1:47" ht="18.75" customHeight="1">
      <c r="A299" s="21"/>
      <c r="B299" s="19"/>
      <c r="C299" s="19"/>
      <c r="D299" s="19"/>
      <c r="E299" s="19"/>
      <c r="F299" s="19"/>
      <c r="G299" s="85"/>
      <c r="H299" s="377"/>
      <c r="I299" s="84"/>
      <c r="J299" s="84"/>
      <c r="K299" s="84"/>
      <c r="L299" s="84"/>
      <c r="M299" s="84"/>
      <c r="N299" s="25"/>
      <c r="O299" s="205"/>
      <c r="P299" s="205"/>
      <c r="Q299" s="205"/>
      <c r="R299" s="205"/>
      <c r="S299" s="205"/>
      <c r="T299" s="205"/>
      <c r="U299" s="205"/>
      <c r="V299" s="205"/>
      <c r="W299" s="205"/>
      <c r="X299" s="205"/>
      <c r="Y299" s="205"/>
      <c r="Z299" s="205"/>
      <c r="AA299" s="205"/>
      <c r="AB299" s="205"/>
      <c r="AC299" s="205"/>
      <c r="AD299" s="205"/>
      <c r="AE299" s="205"/>
      <c r="AF299" s="205"/>
      <c r="AG299" s="205"/>
      <c r="AH299" s="205"/>
      <c r="AI299" s="205"/>
      <c r="AJ299" s="205"/>
      <c r="AK299" s="205"/>
      <c r="AL299" s="205"/>
      <c r="AM299" s="205"/>
      <c r="AN299" s="205"/>
      <c r="AO299" s="205"/>
      <c r="AP299" s="205"/>
      <c r="AQ299" s="205"/>
      <c r="AR299" s="205"/>
      <c r="AS299" s="205"/>
      <c r="AT299" s="205"/>
      <c r="AU299" s="205"/>
    </row>
    <row r="300" spans="1:47" ht="18.75" customHeight="1">
      <c r="A300" s="21"/>
      <c r="B300" s="19"/>
      <c r="C300" s="19"/>
      <c r="D300" s="19"/>
      <c r="E300" s="19"/>
      <c r="F300" s="19"/>
      <c r="G300" s="85"/>
      <c r="H300" s="377"/>
      <c r="I300" s="84"/>
      <c r="J300" s="84"/>
      <c r="K300" s="84"/>
      <c r="L300" s="84"/>
      <c r="M300" s="84"/>
      <c r="N300" s="25"/>
      <c r="O300" s="205"/>
      <c r="P300" s="205"/>
      <c r="Q300" s="205"/>
      <c r="R300" s="205"/>
      <c r="S300" s="205"/>
      <c r="T300" s="205"/>
      <c r="U300" s="205"/>
      <c r="V300" s="205"/>
      <c r="W300" s="205"/>
      <c r="X300" s="205"/>
      <c r="Y300" s="205"/>
      <c r="Z300" s="205"/>
      <c r="AA300" s="205"/>
      <c r="AB300" s="205"/>
      <c r="AC300" s="205"/>
      <c r="AD300" s="205"/>
      <c r="AE300" s="205"/>
      <c r="AF300" s="205"/>
      <c r="AG300" s="205"/>
      <c r="AH300" s="205"/>
      <c r="AI300" s="205"/>
      <c r="AJ300" s="205"/>
      <c r="AK300" s="205"/>
      <c r="AL300" s="205"/>
      <c r="AM300" s="205"/>
      <c r="AN300" s="205"/>
      <c r="AO300" s="205"/>
      <c r="AP300" s="205"/>
      <c r="AQ300" s="205"/>
      <c r="AR300" s="205"/>
      <c r="AS300" s="205"/>
      <c r="AT300" s="205"/>
      <c r="AU300" s="205"/>
    </row>
    <row r="301" spans="1:47" ht="18.75" customHeight="1">
      <c r="A301" s="21"/>
      <c r="B301" s="19"/>
      <c r="C301" s="19"/>
      <c r="D301" s="19"/>
      <c r="E301" s="19"/>
      <c r="F301" s="19"/>
      <c r="G301" s="85"/>
      <c r="H301" s="377"/>
      <c r="I301" s="84"/>
      <c r="J301" s="84"/>
      <c r="K301" s="84"/>
      <c r="L301" s="84"/>
      <c r="M301" s="84"/>
      <c r="N301" s="25"/>
      <c r="O301" s="205"/>
      <c r="P301" s="205"/>
      <c r="Q301" s="205"/>
      <c r="R301" s="205"/>
      <c r="S301" s="205"/>
      <c r="T301" s="205"/>
      <c r="U301" s="205"/>
      <c r="V301" s="205"/>
      <c r="W301" s="205"/>
      <c r="X301" s="205"/>
      <c r="Y301" s="205"/>
      <c r="Z301" s="205"/>
      <c r="AA301" s="205"/>
      <c r="AB301" s="205"/>
      <c r="AC301" s="205"/>
      <c r="AD301" s="205"/>
      <c r="AE301" s="205"/>
      <c r="AF301" s="205"/>
      <c r="AG301" s="205"/>
      <c r="AH301" s="205"/>
      <c r="AI301" s="205"/>
      <c r="AJ301" s="205"/>
      <c r="AK301" s="205"/>
      <c r="AL301" s="205"/>
      <c r="AM301" s="205"/>
      <c r="AN301" s="205"/>
      <c r="AO301" s="205"/>
      <c r="AP301" s="205"/>
      <c r="AQ301" s="205"/>
      <c r="AR301" s="205"/>
      <c r="AS301" s="205"/>
      <c r="AT301" s="205"/>
      <c r="AU301" s="205"/>
    </row>
    <row r="302" spans="1:47" ht="18.75" customHeight="1">
      <c r="A302" s="21"/>
      <c r="B302" s="19"/>
      <c r="C302" s="19"/>
      <c r="D302" s="19"/>
      <c r="E302" s="19"/>
      <c r="F302" s="19"/>
      <c r="G302" s="85"/>
      <c r="H302" s="377"/>
      <c r="I302" s="84"/>
      <c r="J302" s="84"/>
      <c r="K302" s="84"/>
      <c r="L302" s="84"/>
      <c r="M302" s="84"/>
      <c r="N302" s="25"/>
      <c r="O302" s="205"/>
      <c r="P302" s="205"/>
      <c r="Q302" s="205"/>
      <c r="R302" s="205"/>
      <c r="S302" s="205"/>
      <c r="T302" s="205"/>
      <c r="U302" s="205"/>
      <c r="V302" s="205"/>
      <c r="W302" s="205"/>
      <c r="X302" s="205"/>
      <c r="Y302" s="205"/>
      <c r="Z302" s="205"/>
      <c r="AA302" s="205"/>
      <c r="AB302" s="205"/>
      <c r="AC302" s="205"/>
      <c r="AD302" s="205"/>
      <c r="AE302" s="205"/>
      <c r="AF302" s="205"/>
      <c r="AG302" s="205"/>
      <c r="AH302" s="205"/>
      <c r="AI302" s="205"/>
      <c r="AJ302" s="205"/>
      <c r="AK302" s="205"/>
      <c r="AL302" s="205"/>
      <c r="AM302" s="205"/>
      <c r="AN302" s="205"/>
      <c r="AO302" s="205"/>
      <c r="AP302" s="205"/>
      <c r="AQ302" s="205"/>
      <c r="AR302" s="205"/>
      <c r="AS302" s="205"/>
      <c r="AT302" s="205"/>
      <c r="AU302" s="205"/>
    </row>
    <row r="303" spans="1:47" ht="18.75" customHeight="1">
      <c r="A303" s="21"/>
      <c r="B303" s="19"/>
      <c r="C303" s="19"/>
      <c r="D303" s="19"/>
      <c r="E303" s="19"/>
      <c r="F303" s="19"/>
      <c r="G303" s="85"/>
      <c r="H303" s="377"/>
      <c r="I303" s="84"/>
      <c r="J303" s="84"/>
      <c r="K303" s="84"/>
      <c r="L303" s="84"/>
      <c r="M303" s="84"/>
      <c r="N303" s="25"/>
      <c r="O303" s="205"/>
      <c r="P303" s="205"/>
      <c r="Q303" s="205"/>
      <c r="R303" s="205"/>
      <c r="S303" s="205"/>
      <c r="T303" s="205"/>
      <c r="U303" s="205"/>
      <c r="V303" s="205"/>
      <c r="W303" s="205"/>
      <c r="X303" s="205"/>
      <c r="Y303" s="205"/>
      <c r="Z303" s="205"/>
      <c r="AA303" s="205"/>
      <c r="AB303" s="205"/>
      <c r="AC303" s="205"/>
      <c r="AD303" s="205"/>
      <c r="AE303" s="205"/>
      <c r="AF303" s="205"/>
      <c r="AG303" s="205"/>
      <c r="AH303" s="205"/>
      <c r="AI303" s="205"/>
      <c r="AJ303" s="205"/>
      <c r="AK303" s="205"/>
      <c r="AL303" s="205"/>
      <c r="AM303" s="205"/>
      <c r="AN303" s="205"/>
      <c r="AO303" s="205"/>
      <c r="AP303" s="205"/>
      <c r="AQ303" s="205"/>
      <c r="AR303" s="205"/>
      <c r="AS303" s="205"/>
      <c r="AT303" s="205"/>
      <c r="AU303" s="205"/>
    </row>
    <row r="304" spans="1:47" ht="18.75" customHeight="1">
      <c r="A304" s="21"/>
      <c r="B304" s="19"/>
      <c r="C304" s="19"/>
      <c r="D304" s="19"/>
      <c r="E304" s="19"/>
      <c r="F304" s="19"/>
      <c r="G304" s="85"/>
      <c r="H304" s="377"/>
      <c r="I304" s="84"/>
      <c r="J304" s="84"/>
      <c r="K304" s="84"/>
      <c r="L304" s="84"/>
      <c r="M304" s="84"/>
      <c r="N304" s="25"/>
      <c r="O304" s="205"/>
      <c r="P304" s="205"/>
      <c r="Q304" s="205"/>
      <c r="R304" s="205"/>
      <c r="S304" s="205"/>
      <c r="T304" s="205"/>
      <c r="U304" s="205"/>
      <c r="V304" s="205"/>
      <c r="W304" s="205"/>
      <c r="X304" s="205"/>
      <c r="Y304" s="205"/>
      <c r="Z304" s="205"/>
      <c r="AA304" s="205"/>
      <c r="AB304" s="205"/>
      <c r="AC304" s="205"/>
      <c r="AD304" s="205"/>
      <c r="AE304" s="205"/>
      <c r="AF304" s="205"/>
      <c r="AG304" s="205"/>
      <c r="AH304" s="205"/>
      <c r="AI304" s="205"/>
      <c r="AJ304" s="205"/>
      <c r="AK304" s="205"/>
      <c r="AL304" s="205"/>
      <c r="AM304" s="205"/>
      <c r="AN304" s="205"/>
      <c r="AO304" s="205"/>
      <c r="AP304" s="205"/>
      <c r="AQ304" s="205"/>
      <c r="AR304" s="205"/>
      <c r="AS304" s="205"/>
      <c r="AT304" s="205"/>
      <c r="AU304" s="205"/>
    </row>
    <row r="305" spans="1:47" ht="18.75" customHeight="1">
      <c r="A305" s="21"/>
      <c r="B305" s="19"/>
      <c r="C305" s="19"/>
      <c r="D305" s="19"/>
      <c r="E305" s="19"/>
      <c r="F305" s="19"/>
      <c r="G305" s="85"/>
      <c r="H305" s="377"/>
      <c r="I305" s="84"/>
      <c r="J305" s="84"/>
      <c r="K305" s="84"/>
      <c r="L305" s="84"/>
      <c r="M305" s="84"/>
      <c r="N305" s="25"/>
      <c r="O305" s="205"/>
      <c r="P305" s="205"/>
      <c r="Q305" s="205"/>
      <c r="R305" s="205"/>
      <c r="S305" s="205"/>
      <c r="T305" s="205"/>
      <c r="U305" s="205"/>
      <c r="V305" s="205"/>
      <c r="W305" s="205"/>
      <c r="X305" s="205"/>
      <c r="Y305" s="205"/>
      <c r="Z305" s="205"/>
      <c r="AA305" s="205"/>
      <c r="AB305" s="205"/>
      <c r="AC305" s="205"/>
      <c r="AD305" s="205"/>
      <c r="AE305" s="205"/>
      <c r="AF305" s="205"/>
      <c r="AG305" s="205"/>
      <c r="AH305" s="205"/>
      <c r="AI305" s="205"/>
      <c r="AJ305" s="205"/>
      <c r="AK305" s="205"/>
      <c r="AL305" s="205"/>
      <c r="AM305" s="205"/>
      <c r="AN305" s="205"/>
      <c r="AO305" s="205"/>
      <c r="AP305" s="205"/>
      <c r="AQ305" s="205"/>
      <c r="AR305" s="205"/>
      <c r="AS305" s="205"/>
      <c r="AT305" s="205"/>
      <c r="AU305" s="205"/>
    </row>
    <row r="306" spans="1:47" ht="18.75" customHeight="1">
      <c r="A306" s="21"/>
      <c r="B306" s="19"/>
      <c r="C306" s="19"/>
      <c r="D306" s="19"/>
      <c r="E306" s="19"/>
      <c r="F306" s="19"/>
      <c r="G306" s="85"/>
      <c r="H306" s="377"/>
      <c r="I306" s="84"/>
      <c r="J306" s="84"/>
      <c r="K306" s="84"/>
      <c r="L306" s="84"/>
      <c r="M306" s="84"/>
      <c r="N306" s="25"/>
      <c r="O306" s="205"/>
      <c r="P306" s="205"/>
      <c r="Q306" s="205"/>
      <c r="R306" s="205"/>
      <c r="S306" s="205"/>
      <c r="T306" s="205"/>
      <c r="U306" s="205"/>
      <c r="V306" s="205"/>
      <c r="W306" s="205"/>
      <c r="X306" s="205"/>
      <c r="Y306" s="205"/>
      <c r="Z306" s="205"/>
      <c r="AA306" s="205"/>
      <c r="AB306" s="205"/>
      <c r="AC306" s="205"/>
      <c r="AD306" s="205"/>
      <c r="AE306" s="205"/>
      <c r="AF306" s="205"/>
      <c r="AG306" s="205"/>
      <c r="AH306" s="205"/>
      <c r="AI306" s="205"/>
      <c r="AJ306" s="205"/>
      <c r="AK306" s="205"/>
      <c r="AL306" s="205"/>
      <c r="AM306" s="205"/>
      <c r="AN306" s="205"/>
      <c r="AO306" s="205"/>
      <c r="AP306" s="205"/>
      <c r="AQ306" s="205"/>
      <c r="AR306" s="205"/>
      <c r="AS306" s="205"/>
      <c r="AT306" s="205"/>
      <c r="AU306" s="205"/>
    </row>
    <row r="307" spans="1:47" ht="18.75" customHeight="1">
      <c r="A307" s="21"/>
      <c r="B307" s="19"/>
      <c r="C307" s="19"/>
      <c r="D307" s="19"/>
      <c r="E307" s="19"/>
      <c r="F307" s="19"/>
      <c r="G307" s="85"/>
      <c r="H307" s="377"/>
      <c r="I307" s="84"/>
      <c r="J307" s="84"/>
      <c r="K307" s="84"/>
      <c r="L307" s="84"/>
      <c r="M307" s="84"/>
      <c r="N307" s="25"/>
      <c r="O307" s="205"/>
      <c r="P307" s="205"/>
      <c r="Q307" s="205"/>
      <c r="R307" s="205"/>
      <c r="S307" s="205"/>
      <c r="T307" s="205"/>
      <c r="U307" s="205"/>
      <c r="V307" s="205"/>
      <c r="W307" s="205"/>
      <c r="X307" s="205"/>
      <c r="Y307" s="205"/>
      <c r="Z307" s="205"/>
      <c r="AA307" s="205"/>
      <c r="AB307" s="205"/>
      <c r="AC307" s="205"/>
      <c r="AD307" s="205"/>
      <c r="AE307" s="205"/>
      <c r="AF307" s="205"/>
      <c r="AG307" s="205"/>
      <c r="AH307" s="205"/>
      <c r="AI307" s="205"/>
      <c r="AJ307" s="205"/>
      <c r="AK307" s="205"/>
      <c r="AL307" s="205"/>
      <c r="AM307" s="205"/>
      <c r="AN307" s="205"/>
      <c r="AO307" s="205"/>
      <c r="AP307" s="205"/>
      <c r="AQ307" s="205"/>
      <c r="AR307" s="205"/>
      <c r="AS307" s="205"/>
      <c r="AT307" s="205"/>
      <c r="AU307" s="205"/>
    </row>
    <row r="308" spans="1:47" ht="18.75" customHeight="1">
      <c r="A308" s="21"/>
      <c r="B308" s="19"/>
      <c r="C308" s="19"/>
      <c r="D308" s="19"/>
      <c r="E308" s="19"/>
      <c r="F308" s="19"/>
      <c r="G308" s="85"/>
      <c r="H308" s="377"/>
      <c r="I308" s="84"/>
      <c r="J308" s="84"/>
      <c r="K308" s="84"/>
      <c r="L308" s="84"/>
      <c r="M308" s="84"/>
      <c r="N308" s="25"/>
      <c r="O308" s="205"/>
      <c r="P308" s="205"/>
      <c r="Q308" s="205"/>
      <c r="R308" s="205"/>
      <c r="S308" s="205"/>
      <c r="T308" s="205"/>
      <c r="U308" s="205"/>
      <c r="V308" s="205"/>
      <c r="W308" s="205"/>
      <c r="X308" s="205"/>
      <c r="Y308" s="205"/>
      <c r="Z308" s="205"/>
      <c r="AA308" s="205"/>
      <c r="AB308" s="205"/>
      <c r="AC308" s="205"/>
      <c r="AD308" s="205"/>
      <c r="AE308" s="205"/>
      <c r="AF308" s="205"/>
      <c r="AG308" s="205"/>
      <c r="AH308" s="205"/>
      <c r="AI308" s="205"/>
      <c r="AJ308" s="205"/>
      <c r="AK308" s="205"/>
      <c r="AL308" s="205"/>
      <c r="AM308" s="205"/>
      <c r="AN308" s="205"/>
      <c r="AO308" s="205"/>
      <c r="AP308" s="205"/>
      <c r="AQ308" s="205"/>
      <c r="AR308" s="205"/>
      <c r="AS308" s="205"/>
      <c r="AT308" s="205"/>
      <c r="AU308" s="205"/>
    </row>
    <row r="309" spans="1:47" ht="18.75" customHeight="1">
      <c r="A309" s="21"/>
      <c r="B309" s="19"/>
      <c r="C309" s="19"/>
      <c r="D309" s="19"/>
      <c r="E309" s="19"/>
      <c r="F309" s="19"/>
      <c r="G309" s="85"/>
      <c r="H309" s="377"/>
      <c r="I309" s="84"/>
      <c r="J309" s="84"/>
      <c r="K309" s="84"/>
      <c r="L309" s="84"/>
      <c r="M309" s="84"/>
      <c r="N309" s="25"/>
      <c r="O309" s="205"/>
      <c r="P309" s="205"/>
      <c r="Q309" s="205"/>
      <c r="R309" s="205"/>
      <c r="S309" s="205"/>
      <c r="T309" s="205"/>
      <c r="U309" s="205"/>
      <c r="V309" s="205"/>
      <c r="W309" s="205"/>
      <c r="X309" s="205"/>
      <c r="Y309" s="205"/>
      <c r="Z309" s="205"/>
      <c r="AA309" s="205"/>
      <c r="AB309" s="205"/>
      <c r="AC309" s="205"/>
      <c r="AD309" s="205"/>
      <c r="AE309" s="205"/>
      <c r="AF309" s="205"/>
      <c r="AG309" s="205"/>
      <c r="AH309" s="205"/>
      <c r="AI309" s="205"/>
      <c r="AJ309" s="205"/>
      <c r="AK309" s="205"/>
      <c r="AL309" s="205"/>
      <c r="AM309" s="205"/>
      <c r="AN309" s="205"/>
      <c r="AO309" s="205"/>
      <c r="AP309" s="205"/>
      <c r="AQ309" s="205"/>
      <c r="AR309" s="205"/>
      <c r="AS309" s="205"/>
      <c r="AT309" s="205"/>
      <c r="AU309" s="205"/>
    </row>
    <row r="310" spans="1:47" ht="18.75" customHeight="1">
      <c r="A310" s="21"/>
      <c r="B310" s="19"/>
      <c r="C310" s="19"/>
      <c r="D310" s="19"/>
      <c r="E310" s="19"/>
      <c r="F310" s="19"/>
      <c r="G310" s="85"/>
      <c r="H310" s="377"/>
      <c r="I310" s="84"/>
      <c r="J310" s="84"/>
      <c r="K310" s="84"/>
      <c r="L310" s="84"/>
      <c r="M310" s="84"/>
      <c r="N310" s="25"/>
      <c r="O310" s="205"/>
      <c r="P310" s="205"/>
      <c r="Q310" s="205"/>
      <c r="R310" s="205"/>
      <c r="S310" s="205"/>
      <c r="T310" s="205"/>
      <c r="U310" s="205"/>
      <c r="V310" s="205"/>
      <c r="W310" s="205"/>
      <c r="X310" s="205"/>
      <c r="Y310" s="205"/>
      <c r="Z310" s="205"/>
      <c r="AA310" s="205"/>
      <c r="AB310" s="205"/>
      <c r="AC310" s="205"/>
      <c r="AD310" s="205"/>
      <c r="AE310" s="205"/>
      <c r="AF310" s="205"/>
      <c r="AG310" s="205"/>
      <c r="AH310" s="205"/>
      <c r="AI310" s="205"/>
      <c r="AJ310" s="205"/>
      <c r="AK310" s="205"/>
      <c r="AL310" s="205"/>
      <c r="AM310" s="205"/>
      <c r="AN310" s="205"/>
      <c r="AO310" s="205"/>
      <c r="AP310" s="205"/>
      <c r="AQ310" s="205"/>
      <c r="AR310" s="205"/>
      <c r="AS310" s="205"/>
      <c r="AT310" s="205"/>
      <c r="AU310" s="205"/>
    </row>
    <row r="311" spans="1:47" ht="18.75" customHeight="1">
      <c r="A311" s="21"/>
      <c r="B311" s="19"/>
      <c r="C311" s="19"/>
      <c r="D311" s="19"/>
      <c r="E311" s="19"/>
      <c r="F311" s="19"/>
      <c r="G311" s="85"/>
      <c r="H311" s="377"/>
      <c r="I311" s="84"/>
      <c r="J311" s="84"/>
      <c r="K311" s="84"/>
      <c r="L311" s="84"/>
      <c r="M311" s="84"/>
      <c r="N311" s="25"/>
      <c r="O311" s="205"/>
      <c r="P311" s="205"/>
      <c r="Q311" s="205"/>
      <c r="R311" s="205"/>
      <c r="S311" s="205"/>
      <c r="T311" s="205"/>
      <c r="U311" s="205"/>
      <c r="V311" s="205"/>
      <c r="W311" s="205"/>
      <c r="X311" s="205"/>
      <c r="Y311" s="205"/>
      <c r="Z311" s="205"/>
      <c r="AA311" s="205"/>
      <c r="AB311" s="205"/>
      <c r="AC311" s="205"/>
      <c r="AD311" s="205"/>
      <c r="AE311" s="205"/>
      <c r="AF311" s="205"/>
      <c r="AG311" s="205"/>
      <c r="AH311" s="205"/>
      <c r="AI311" s="205"/>
      <c r="AJ311" s="205"/>
      <c r="AK311" s="205"/>
      <c r="AL311" s="205"/>
      <c r="AM311" s="205"/>
      <c r="AN311" s="205"/>
      <c r="AO311" s="205"/>
      <c r="AP311" s="205"/>
      <c r="AQ311" s="205"/>
      <c r="AR311" s="205"/>
      <c r="AS311" s="205"/>
      <c r="AT311" s="205"/>
      <c r="AU311" s="205"/>
    </row>
    <row r="312" spans="1:47" ht="18.75" customHeight="1">
      <c r="A312" s="21"/>
      <c r="B312" s="19"/>
      <c r="C312" s="19"/>
      <c r="D312" s="19"/>
      <c r="E312" s="19"/>
      <c r="F312" s="19"/>
      <c r="G312" s="85"/>
      <c r="H312" s="377"/>
      <c r="I312" s="84"/>
      <c r="J312" s="84"/>
      <c r="K312" s="84"/>
      <c r="L312" s="84"/>
      <c r="M312" s="84"/>
      <c r="N312" s="25"/>
      <c r="O312" s="205"/>
      <c r="P312" s="205"/>
      <c r="Q312" s="205"/>
      <c r="R312" s="205"/>
      <c r="S312" s="205"/>
      <c r="T312" s="205"/>
      <c r="U312" s="205"/>
      <c r="V312" s="205"/>
      <c r="W312" s="205"/>
      <c r="X312" s="205"/>
      <c r="Y312" s="205"/>
      <c r="Z312" s="205"/>
      <c r="AA312" s="205"/>
      <c r="AB312" s="205"/>
      <c r="AC312" s="205"/>
      <c r="AD312" s="205"/>
      <c r="AE312" s="205"/>
      <c r="AF312" s="205"/>
      <c r="AG312" s="205"/>
      <c r="AH312" s="205"/>
      <c r="AI312" s="205"/>
      <c r="AJ312" s="205"/>
      <c r="AK312" s="205"/>
      <c r="AL312" s="205"/>
      <c r="AM312" s="205"/>
      <c r="AN312" s="205"/>
      <c r="AO312" s="205"/>
      <c r="AP312" s="205"/>
      <c r="AQ312" s="205"/>
      <c r="AR312" s="205"/>
      <c r="AS312" s="205"/>
      <c r="AT312" s="205"/>
      <c r="AU312" s="205"/>
    </row>
    <row r="313" spans="1:47" ht="18.75" customHeight="1">
      <c r="A313" s="21"/>
      <c r="B313" s="19"/>
      <c r="C313" s="19"/>
      <c r="D313" s="19"/>
      <c r="E313" s="19"/>
      <c r="F313" s="19"/>
      <c r="G313" s="85"/>
      <c r="H313" s="377"/>
      <c r="I313" s="84"/>
      <c r="J313" s="84"/>
      <c r="K313" s="84"/>
      <c r="L313" s="84"/>
      <c r="M313" s="84"/>
      <c r="N313" s="25"/>
      <c r="O313" s="205"/>
      <c r="P313" s="205"/>
      <c r="Q313" s="205"/>
      <c r="R313" s="205"/>
      <c r="S313" s="205"/>
      <c r="T313" s="205"/>
      <c r="U313" s="205"/>
      <c r="V313" s="205"/>
      <c r="W313" s="205"/>
      <c r="X313" s="205"/>
      <c r="Y313" s="205"/>
      <c r="Z313" s="205"/>
      <c r="AA313" s="205"/>
      <c r="AB313" s="205"/>
      <c r="AC313" s="205"/>
      <c r="AD313" s="205"/>
      <c r="AE313" s="205"/>
      <c r="AF313" s="205"/>
      <c r="AG313" s="205"/>
      <c r="AH313" s="205"/>
      <c r="AI313" s="205"/>
      <c r="AJ313" s="205"/>
      <c r="AK313" s="205"/>
      <c r="AL313" s="205"/>
      <c r="AM313" s="205"/>
      <c r="AN313" s="205"/>
      <c r="AO313" s="205"/>
      <c r="AP313" s="205"/>
      <c r="AQ313" s="205"/>
      <c r="AR313" s="205"/>
      <c r="AS313" s="205"/>
      <c r="AT313" s="205"/>
      <c r="AU313" s="205"/>
    </row>
    <row r="314" spans="1:47" ht="18.75" customHeight="1">
      <c r="A314" s="21"/>
      <c r="B314" s="19"/>
      <c r="C314" s="19"/>
      <c r="D314" s="19"/>
      <c r="E314" s="19"/>
      <c r="F314" s="19"/>
      <c r="G314" s="85"/>
      <c r="H314" s="377"/>
      <c r="I314" s="84"/>
      <c r="J314" s="84"/>
      <c r="K314" s="84"/>
      <c r="L314" s="84"/>
      <c r="M314" s="84"/>
      <c r="N314" s="25"/>
      <c r="O314" s="205"/>
      <c r="P314" s="205"/>
      <c r="Q314" s="205"/>
      <c r="R314" s="205"/>
      <c r="S314" s="205"/>
      <c r="T314" s="205"/>
      <c r="U314" s="205"/>
      <c r="V314" s="205"/>
      <c r="W314" s="205"/>
      <c r="X314" s="205"/>
      <c r="Y314" s="205"/>
      <c r="Z314" s="205"/>
      <c r="AA314" s="205"/>
      <c r="AB314" s="205"/>
      <c r="AC314" s="205"/>
      <c r="AD314" s="205"/>
      <c r="AE314" s="205"/>
      <c r="AF314" s="205"/>
      <c r="AG314" s="205"/>
      <c r="AH314" s="205"/>
      <c r="AI314" s="205"/>
      <c r="AJ314" s="205"/>
      <c r="AK314" s="205"/>
      <c r="AL314" s="205"/>
      <c r="AM314" s="205"/>
      <c r="AN314" s="205"/>
      <c r="AO314" s="205"/>
      <c r="AP314" s="205"/>
      <c r="AQ314" s="205"/>
      <c r="AR314" s="205"/>
      <c r="AS314" s="205"/>
      <c r="AT314" s="205"/>
      <c r="AU314" s="205"/>
    </row>
    <row r="315" spans="1:47" ht="18.75" customHeight="1">
      <c r="A315" s="21"/>
      <c r="B315" s="19"/>
      <c r="C315" s="19"/>
      <c r="D315" s="19"/>
      <c r="E315" s="19"/>
      <c r="F315" s="19"/>
      <c r="G315" s="85"/>
      <c r="H315" s="377"/>
      <c r="I315" s="84"/>
      <c r="J315" s="84"/>
      <c r="K315" s="84"/>
      <c r="L315" s="84"/>
      <c r="M315" s="84"/>
      <c r="N315" s="25"/>
      <c r="O315" s="205"/>
      <c r="P315" s="205"/>
      <c r="Q315" s="205"/>
      <c r="R315" s="205"/>
      <c r="S315" s="205"/>
      <c r="T315" s="205"/>
      <c r="U315" s="205"/>
      <c r="V315" s="205"/>
      <c r="W315" s="205"/>
      <c r="X315" s="205"/>
      <c r="Y315" s="205"/>
      <c r="Z315" s="205"/>
      <c r="AA315" s="205"/>
      <c r="AB315" s="205"/>
      <c r="AC315" s="205"/>
      <c r="AD315" s="205"/>
      <c r="AE315" s="205"/>
      <c r="AF315" s="205"/>
      <c r="AG315" s="205"/>
      <c r="AH315" s="205"/>
      <c r="AI315" s="205"/>
      <c r="AJ315" s="205"/>
      <c r="AK315" s="205"/>
      <c r="AL315" s="205"/>
      <c r="AM315" s="205"/>
      <c r="AN315" s="205"/>
      <c r="AO315" s="205"/>
      <c r="AP315" s="205"/>
      <c r="AQ315" s="205"/>
      <c r="AR315" s="205"/>
      <c r="AS315" s="205"/>
      <c r="AT315" s="205"/>
      <c r="AU315" s="205"/>
    </row>
    <row r="316" spans="1:47" ht="18.75" customHeight="1">
      <c r="A316" s="21"/>
      <c r="B316" s="19"/>
      <c r="C316" s="19"/>
      <c r="D316" s="19"/>
      <c r="E316" s="19"/>
      <c r="F316" s="19"/>
      <c r="G316" s="85"/>
      <c r="H316" s="377"/>
      <c r="I316" s="84"/>
      <c r="J316" s="84"/>
      <c r="K316" s="84"/>
      <c r="L316" s="84"/>
      <c r="M316" s="84"/>
      <c r="N316" s="25"/>
      <c r="O316" s="205"/>
      <c r="P316" s="205"/>
      <c r="Q316" s="205"/>
      <c r="R316" s="205"/>
      <c r="S316" s="205"/>
      <c r="T316" s="205"/>
      <c r="U316" s="205"/>
      <c r="V316" s="205"/>
      <c r="W316" s="205"/>
      <c r="X316" s="205"/>
      <c r="Y316" s="205"/>
      <c r="Z316" s="205"/>
      <c r="AA316" s="205"/>
      <c r="AB316" s="205"/>
      <c r="AC316" s="205"/>
      <c r="AD316" s="205"/>
      <c r="AE316" s="205"/>
      <c r="AF316" s="205"/>
      <c r="AG316" s="205"/>
      <c r="AH316" s="205"/>
      <c r="AI316" s="205"/>
      <c r="AJ316" s="205"/>
      <c r="AK316" s="205"/>
      <c r="AL316" s="205"/>
      <c r="AM316" s="205"/>
      <c r="AN316" s="205"/>
      <c r="AO316" s="205"/>
      <c r="AP316" s="205"/>
      <c r="AQ316" s="205"/>
      <c r="AR316" s="205"/>
      <c r="AS316" s="205"/>
      <c r="AT316" s="205"/>
      <c r="AU316" s="205"/>
    </row>
    <row r="317" spans="1:47" ht="18.75" customHeight="1">
      <c r="A317" s="21"/>
      <c r="B317" s="19"/>
      <c r="C317" s="19"/>
      <c r="D317" s="19"/>
      <c r="E317" s="19"/>
      <c r="F317" s="19"/>
      <c r="G317" s="85"/>
      <c r="H317" s="377"/>
      <c r="I317" s="84"/>
      <c r="J317" s="84"/>
      <c r="K317" s="84"/>
      <c r="L317" s="84"/>
      <c r="M317" s="84"/>
      <c r="N317" s="25"/>
      <c r="O317" s="205"/>
      <c r="P317" s="205"/>
      <c r="Q317" s="205"/>
      <c r="R317" s="205"/>
      <c r="S317" s="205"/>
      <c r="T317" s="205"/>
      <c r="U317" s="205"/>
      <c r="V317" s="205"/>
      <c r="W317" s="205"/>
      <c r="X317" s="205"/>
      <c r="Y317" s="205"/>
      <c r="Z317" s="205"/>
      <c r="AA317" s="205"/>
      <c r="AB317" s="205"/>
      <c r="AC317" s="205"/>
      <c r="AD317" s="205"/>
      <c r="AE317" s="205"/>
      <c r="AF317" s="205"/>
      <c r="AG317" s="205"/>
      <c r="AH317" s="205"/>
      <c r="AI317" s="205"/>
      <c r="AJ317" s="205"/>
      <c r="AK317" s="205"/>
      <c r="AL317" s="205"/>
      <c r="AM317" s="205"/>
      <c r="AN317" s="205"/>
      <c r="AO317" s="205"/>
      <c r="AP317" s="205"/>
      <c r="AQ317" s="205"/>
      <c r="AR317" s="205"/>
      <c r="AS317" s="205"/>
      <c r="AT317" s="205"/>
      <c r="AU317" s="205"/>
    </row>
    <row r="318" spans="1:47" ht="18.75" customHeight="1">
      <c r="A318" s="21"/>
      <c r="B318" s="19"/>
      <c r="C318" s="19"/>
      <c r="D318" s="19"/>
      <c r="E318" s="19"/>
      <c r="F318" s="19"/>
      <c r="G318" s="85"/>
      <c r="H318" s="377"/>
      <c r="I318" s="84"/>
      <c r="J318" s="84"/>
      <c r="K318" s="84"/>
      <c r="L318" s="84"/>
      <c r="N318" s="25"/>
      <c r="O318" s="205"/>
      <c r="P318" s="205"/>
      <c r="Q318" s="205"/>
      <c r="R318" s="205"/>
      <c r="S318" s="205"/>
      <c r="T318" s="205"/>
      <c r="U318" s="205"/>
      <c r="V318" s="205"/>
      <c r="W318" s="205"/>
      <c r="X318" s="205"/>
      <c r="Y318" s="205"/>
      <c r="Z318" s="205"/>
      <c r="AA318" s="205"/>
      <c r="AB318" s="205"/>
      <c r="AC318" s="205"/>
      <c r="AD318" s="205"/>
      <c r="AE318" s="205"/>
      <c r="AF318" s="205"/>
      <c r="AG318" s="205"/>
      <c r="AH318" s="205"/>
      <c r="AI318" s="205"/>
      <c r="AJ318" s="205"/>
      <c r="AK318" s="205"/>
      <c r="AL318" s="205"/>
      <c r="AM318" s="205"/>
      <c r="AN318" s="205"/>
      <c r="AO318" s="205"/>
      <c r="AP318" s="205"/>
      <c r="AQ318" s="205"/>
      <c r="AR318" s="205"/>
      <c r="AS318" s="205"/>
      <c r="AT318" s="205"/>
      <c r="AU318" s="205"/>
    </row>
    <row r="319" spans="1:47" ht="18.75" customHeight="1">
      <c r="A319" s="21"/>
      <c r="B319" s="19"/>
      <c r="C319" s="19"/>
      <c r="D319" s="19"/>
      <c r="E319" s="19"/>
      <c r="F319" s="19"/>
      <c r="G319" s="85"/>
      <c r="H319" s="377"/>
      <c r="K319" s="84"/>
      <c r="L319" s="84"/>
      <c r="N319" s="25"/>
      <c r="O319" s="205"/>
      <c r="P319" s="205"/>
      <c r="Q319" s="205"/>
      <c r="R319" s="205"/>
      <c r="S319" s="205"/>
      <c r="T319" s="205"/>
      <c r="U319" s="205"/>
      <c r="V319" s="205"/>
      <c r="W319" s="205"/>
      <c r="X319" s="205"/>
      <c r="Y319" s="205"/>
      <c r="Z319" s="205"/>
      <c r="AA319" s="205"/>
      <c r="AB319" s="205"/>
      <c r="AC319" s="205"/>
      <c r="AD319" s="205"/>
      <c r="AE319" s="205"/>
      <c r="AF319" s="205"/>
      <c r="AG319" s="205"/>
      <c r="AH319" s="205"/>
      <c r="AI319" s="205"/>
      <c r="AJ319" s="205"/>
      <c r="AK319" s="205"/>
      <c r="AL319" s="205"/>
      <c r="AM319" s="205"/>
      <c r="AN319" s="205"/>
      <c r="AO319" s="205"/>
      <c r="AP319" s="205"/>
      <c r="AQ319" s="205"/>
      <c r="AR319" s="205"/>
      <c r="AS319" s="205"/>
      <c r="AT319" s="205"/>
      <c r="AU319" s="205"/>
    </row>
    <row r="320" spans="1:47" ht="18.75" customHeight="1">
      <c r="A320" s="21"/>
      <c r="N320" s="25"/>
      <c r="O320" s="205"/>
      <c r="P320" s="205"/>
      <c r="Q320" s="205"/>
      <c r="R320" s="205"/>
      <c r="S320" s="205"/>
      <c r="T320" s="205"/>
      <c r="U320" s="205"/>
      <c r="V320" s="205"/>
      <c r="W320" s="205"/>
      <c r="X320" s="205"/>
      <c r="Y320" s="205"/>
      <c r="Z320" s="205"/>
      <c r="AA320" s="205"/>
      <c r="AB320" s="205"/>
      <c r="AC320" s="205"/>
      <c r="AD320" s="205"/>
      <c r="AE320" s="205"/>
      <c r="AF320" s="205"/>
      <c r="AG320" s="205"/>
      <c r="AH320" s="205"/>
      <c r="AI320" s="205"/>
      <c r="AJ320" s="205"/>
      <c r="AK320" s="205"/>
      <c r="AL320" s="205"/>
      <c r="AM320" s="205"/>
      <c r="AN320" s="205"/>
      <c r="AO320" s="205"/>
      <c r="AP320" s="205"/>
      <c r="AQ320" s="205"/>
      <c r="AR320" s="205"/>
      <c r="AS320" s="205"/>
      <c r="AT320" s="205"/>
      <c r="AU320" s="205"/>
    </row>
    <row r="321" spans="1:47" ht="18.75" customHeight="1">
      <c r="A321" s="21"/>
      <c r="N321" s="25"/>
      <c r="O321" s="205"/>
      <c r="P321" s="205"/>
      <c r="Q321" s="205"/>
      <c r="R321" s="205"/>
      <c r="S321" s="205"/>
      <c r="T321" s="205"/>
      <c r="U321" s="205"/>
      <c r="V321" s="205"/>
      <c r="W321" s="205"/>
      <c r="X321" s="205"/>
      <c r="Y321" s="205"/>
      <c r="Z321" s="205"/>
      <c r="AA321" s="205"/>
      <c r="AB321" s="205"/>
      <c r="AC321" s="205"/>
      <c r="AD321" s="205"/>
      <c r="AE321" s="205"/>
      <c r="AF321" s="205"/>
      <c r="AG321" s="205"/>
      <c r="AH321" s="205"/>
      <c r="AI321" s="205"/>
      <c r="AJ321" s="205"/>
      <c r="AK321" s="205"/>
      <c r="AL321" s="205"/>
      <c r="AM321" s="205"/>
      <c r="AN321" s="205"/>
      <c r="AO321" s="205"/>
      <c r="AP321" s="205"/>
      <c r="AQ321" s="205"/>
      <c r="AR321" s="205"/>
      <c r="AS321" s="205"/>
      <c r="AT321" s="205"/>
      <c r="AU321" s="205"/>
    </row>
    <row r="322" spans="1:47" ht="18.75" customHeight="1">
      <c r="A322" s="21"/>
      <c r="N322" s="25"/>
      <c r="O322" s="205"/>
      <c r="P322" s="205"/>
      <c r="Q322" s="205"/>
      <c r="R322" s="205"/>
      <c r="S322" s="205"/>
      <c r="T322" s="205"/>
      <c r="U322" s="205"/>
      <c r="V322" s="205"/>
      <c r="W322" s="205"/>
      <c r="X322" s="205"/>
      <c r="Y322" s="205"/>
      <c r="Z322" s="205"/>
      <c r="AA322" s="205"/>
      <c r="AB322" s="205"/>
      <c r="AC322" s="205"/>
      <c r="AD322" s="205"/>
      <c r="AE322" s="205"/>
      <c r="AF322" s="205"/>
      <c r="AG322" s="205"/>
      <c r="AH322" s="205"/>
      <c r="AI322" s="205"/>
      <c r="AJ322" s="205"/>
      <c r="AK322" s="205"/>
      <c r="AL322" s="205"/>
      <c r="AM322" s="205"/>
      <c r="AN322" s="205"/>
      <c r="AO322" s="205"/>
      <c r="AP322" s="205"/>
      <c r="AQ322" s="205"/>
      <c r="AR322" s="205"/>
      <c r="AS322" s="205"/>
      <c r="AT322" s="205"/>
      <c r="AU322" s="205"/>
    </row>
    <row r="323" spans="1:47" ht="18.75" customHeight="1">
      <c r="A323" s="21"/>
      <c r="N323" s="25"/>
      <c r="O323" s="205"/>
      <c r="P323" s="205"/>
      <c r="Q323" s="205"/>
      <c r="R323" s="205"/>
      <c r="S323" s="205"/>
      <c r="T323" s="205"/>
      <c r="U323" s="205"/>
      <c r="V323" s="205"/>
      <c r="W323" s="205"/>
      <c r="X323" s="205"/>
      <c r="Y323" s="205"/>
      <c r="Z323" s="205"/>
      <c r="AA323" s="205"/>
      <c r="AB323" s="205"/>
      <c r="AC323" s="205"/>
      <c r="AD323" s="205"/>
      <c r="AE323" s="205"/>
      <c r="AF323" s="205"/>
      <c r="AG323" s="205"/>
      <c r="AH323" s="205"/>
      <c r="AI323" s="205"/>
      <c r="AJ323" s="205"/>
      <c r="AK323" s="205"/>
      <c r="AL323" s="205"/>
      <c r="AM323" s="205"/>
      <c r="AN323" s="205"/>
      <c r="AO323" s="205"/>
      <c r="AP323" s="205"/>
      <c r="AQ323" s="205"/>
      <c r="AR323" s="205"/>
      <c r="AS323" s="205"/>
      <c r="AT323" s="205"/>
      <c r="AU323" s="205"/>
    </row>
    <row r="324" spans="1:47" ht="18.75" customHeight="1">
      <c r="A324" s="21"/>
      <c r="N324" s="25"/>
      <c r="O324" s="205"/>
      <c r="P324" s="205"/>
      <c r="Q324" s="205"/>
      <c r="R324" s="205"/>
      <c r="S324" s="205"/>
      <c r="T324" s="205"/>
      <c r="U324" s="205"/>
      <c r="V324" s="205"/>
      <c r="W324" s="205"/>
      <c r="X324" s="205"/>
      <c r="Y324" s="205"/>
      <c r="Z324" s="205"/>
      <c r="AA324" s="205"/>
      <c r="AB324" s="205"/>
      <c r="AC324" s="205"/>
      <c r="AD324" s="205"/>
      <c r="AE324" s="205"/>
      <c r="AF324" s="205"/>
      <c r="AG324" s="205"/>
      <c r="AH324" s="205"/>
      <c r="AI324" s="205"/>
      <c r="AJ324" s="205"/>
      <c r="AK324" s="205"/>
      <c r="AL324" s="205"/>
      <c r="AM324" s="205"/>
      <c r="AN324" s="205"/>
      <c r="AO324" s="205"/>
      <c r="AP324" s="205"/>
      <c r="AQ324" s="205"/>
      <c r="AR324" s="205"/>
      <c r="AS324" s="205"/>
      <c r="AT324" s="205"/>
      <c r="AU324" s="205"/>
    </row>
    <row r="325" spans="1:47" ht="18.75" customHeight="1">
      <c r="A325" s="21"/>
      <c r="N325" s="25"/>
      <c r="O325" s="205"/>
      <c r="P325" s="205"/>
      <c r="Q325" s="205"/>
      <c r="R325" s="205"/>
      <c r="S325" s="205"/>
      <c r="T325" s="205"/>
      <c r="U325" s="205"/>
      <c r="V325" s="205"/>
      <c r="W325" s="205"/>
      <c r="X325" s="205"/>
      <c r="Y325" s="205"/>
      <c r="Z325" s="205"/>
      <c r="AA325" s="205"/>
      <c r="AB325" s="205"/>
      <c r="AC325" s="205"/>
      <c r="AD325" s="205"/>
      <c r="AE325" s="205"/>
      <c r="AF325" s="205"/>
      <c r="AG325" s="205"/>
      <c r="AH325" s="205"/>
      <c r="AI325" s="205"/>
      <c r="AJ325" s="205"/>
      <c r="AK325" s="205"/>
      <c r="AL325" s="205"/>
      <c r="AM325" s="205"/>
      <c r="AN325" s="205"/>
      <c r="AO325" s="205"/>
      <c r="AP325" s="205"/>
      <c r="AQ325" s="205"/>
      <c r="AR325" s="205"/>
      <c r="AS325" s="205"/>
      <c r="AT325" s="205"/>
      <c r="AU325" s="205"/>
    </row>
    <row r="326" spans="1:47" ht="18.75" customHeight="1">
      <c r="A326" s="21"/>
      <c r="N326" s="25"/>
      <c r="O326" s="205"/>
      <c r="P326" s="205"/>
      <c r="Q326" s="205"/>
      <c r="R326" s="205"/>
      <c r="S326" s="205"/>
      <c r="T326" s="205"/>
      <c r="U326" s="205"/>
      <c r="V326" s="205"/>
      <c r="W326" s="205"/>
      <c r="X326" s="205"/>
      <c r="Y326" s="205"/>
      <c r="Z326" s="205"/>
      <c r="AA326" s="205"/>
      <c r="AB326" s="205"/>
      <c r="AC326" s="205"/>
      <c r="AD326" s="205"/>
      <c r="AE326" s="205"/>
      <c r="AF326" s="205"/>
      <c r="AG326" s="205"/>
      <c r="AH326" s="205"/>
      <c r="AI326" s="205"/>
      <c r="AJ326" s="205"/>
      <c r="AK326" s="205"/>
      <c r="AL326" s="205"/>
      <c r="AM326" s="205"/>
      <c r="AN326" s="205"/>
      <c r="AO326" s="205"/>
      <c r="AP326" s="205"/>
      <c r="AQ326" s="205"/>
      <c r="AR326" s="205"/>
      <c r="AS326" s="205"/>
      <c r="AT326" s="205"/>
      <c r="AU326" s="205"/>
    </row>
    <row r="327" spans="1:47" ht="18.75" customHeight="1">
      <c r="A327" s="21"/>
      <c r="N327" s="25"/>
      <c r="O327" s="205"/>
      <c r="P327" s="205"/>
      <c r="Q327" s="205"/>
      <c r="R327" s="205"/>
      <c r="S327" s="205"/>
      <c r="T327" s="205"/>
      <c r="U327" s="205"/>
      <c r="V327" s="205"/>
      <c r="W327" s="205"/>
      <c r="X327" s="205"/>
      <c r="Y327" s="205"/>
      <c r="Z327" s="205"/>
      <c r="AA327" s="205"/>
      <c r="AB327" s="205"/>
      <c r="AC327" s="205"/>
      <c r="AD327" s="205"/>
      <c r="AE327" s="205"/>
      <c r="AF327" s="205"/>
      <c r="AG327" s="205"/>
      <c r="AH327" s="205"/>
      <c r="AI327" s="205"/>
      <c r="AJ327" s="205"/>
      <c r="AK327" s="205"/>
      <c r="AL327" s="205"/>
      <c r="AM327" s="205"/>
      <c r="AN327" s="205"/>
      <c r="AO327" s="205"/>
      <c r="AP327" s="205"/>
      <c r="AQ327" s="205"/>
      <c r="AR327" s="205"/>
      <c r="AS327" s="205"/>
      <c r="AT327" s="205"/>
      <c r="AU327" s="205"/>
    </row>
    <row r="328" spans="1:47" ht="18.75" customHeight="1">
      <c r="A328" s="21"/>
      <c r="N328" s="25"/>
      <c r="O328" s="205"/>
      <c r="P328" s="205"/>
      <c r="Q328" s="205"/>
      <c r="R328" s="205"/>
      <c r="S328" s="205"/>
      <c r="T328" s="205"/>
      <c r="U328" s="205"/>
      <c r="V328" s="205"/>
      <c r="W328" s="205"/>
      <c r="X328" s="205"/>
      <c r="Y328" s="205"/>
      <c r="Z328" s="205"/>
      <c r="AA328" s="205"/>
      <c r="AB328" s="205"/>
      <c r="AC328" s="205"/>
      <c r="AD328" s="205"/>
      <c r="AE328" s="205"/>
      <c r="AF328" s="205"/>
      <c r="AG328" s="205"/>
      <c r="AH328" s="205"/>
      <c r="AI328" s="205"/>
      <c r="AJ328" s="205"/>
      <c r="AK328" s="205"/>
      <c r="AL328" s="205"/>
      <c r="AM328" s="205"/>
      <c r="AN328" s="205"/>
      <c r="AO328" s="205"/>
      <c r="AP328" s="205"/>
      <c r="AQ328" s="205"/>
      <c r="AR328" s="205"/>
      <c r="AS328" s="205"/>
      <c r="AT328" s="205"/>
      <c r="AU328" s="205"/>
    </row>
    <row r="329" spans="1:47" ht="18.75" customHeight="1">
      <c r="N329" s="25"/>
      <c r="O329" s="205"/>
      <c r="P329" s="205"/>
      <c r="Q329" s="205"/>
      <c r="R329" s="205"/>
      <c r="S329" s="205"/>
      <c r="T329" s="205"/>
      <c r="U329" s="205"/>
      <c r="V329" s="205"/>
      <c r="W329" s="205"/>
      <c r="X329" s="205"/>
      <c r="Y329" s="205"/>
      <c r="Z329" s="205"/>
      <c r="AA329" s="205"/>
      <c r="AB329" s="205"/>
      <c r="AC329" s="205"/>
      <c r="AD329" s="205"/>
      <c r="AE329" s="205"/>
      <c r="AF329" s="205"/>
      <c r="AG329" s="205"/>
      <c r="AH329" s="205"/>
      <c r="AI329" s="205"/>
      <c r="AJ329" s="205"/>
      <c r="AK329" s="205"/>
      <c r="AL329" s="205"/>
      <c r="AM329" s="205"/>
      <c r="AN329" s="205"/>
      <c r="AO329" s="205"/>
      <c r="AP329" s="205"/>
      <c r="AQ329" s="205"/>
      <c r="AR329" s="205"/>
      <c r="AS329" s="205"/>
      <c r="AT329" s="205"/>
      <c r="AU329" s="205"/>
    </row>
    <row r="330" spans="1:47" ht="18.75" customHeight="1">
      <c r="N330" s="25"/>
      <c r="O330" s="205"/>
      <c r="P330" s="205"/>
      <c r="Q330" s="205"/>
      <c r="R330" s="205"/>
      <c r="S330" s="205"/>
      <c r="T330" s="205"/>
      <c r="U330" s="205"/>
      <c r="V330" s="205"/>
      <c r="W330" s="205"/>
      <c r="X330" s="205"/>
      <c r="Y330" s="205"/>
      <c r="Z330" s="205"/>
      <c r="AA330" s="205"/>
      <c r="AB330" s="205"/>
      <c r="AC330" s="205"/>
      <c r="AD330" s="205"/>
      <c r="AE330" s="205"/>
      <c r="AF330" s="205"/>
      <c r="AG330" s="205"/>
      <c r="AH330" s="205"/>
      <c r="AI330" s="205"/>
      <c r="AJ330" s="205"/>
      <c r="AK330" s="205"/>
      <c r="AL330" s="205"/>
      <c r="AM330" s="205"/>
      <c r="AN330" s="205"/>
      <c r="AO330" s="205"/>
      <c r="AP330" s="205"/>
      <c r="AQ330" s="205"/>
      <c r="AR330" s="205"/>
      <c r="AS330" s="205"/>
      <c r="AT330" s="205"/>
      <c r="AU330" s="205"/>
    </row>
    <row r="331" spans="1:47" ht="18.75" customHeight="1">
      <c r="N331" s="25"/>
      <c r="O331" s="205"/>
      <c r="P331" s="205"/>
      <c r="Q331" s="205"/>
      <c r="R331" s="205"/>
      <c r="S331" s="205"/>
      <c r="T331" s="205"/>
      <c r="U331" s="205"/>
      <c r="V331" s="205"/>
      <c r="W331" s="205"/>
      <c r="X331" s="205"/>
      <c r="Y331" s="205"/>
      <c r="Z331" s="205"/>
      <c r="AA331" s="205"/>
      <c r="AB331" s="205"/>
      <c r="AC331" s="205"/>
      <c r="AD331" s="205"/>
      <c r="AE331" s="205"/>
      <c r="AF331" s="205"/>
      <c r="AG331" s="205"/>
      <c r="AH331" s="205"/>
      <c r="AI331" s="205"/>
      <c r="AJ331" s="205"/>
      <c r="AK331" s="205"/>
      <c r="AL331" s="205"/>
      <c r="AM331" s="205"/>
      <c r="AN331" s="205"/>
      <c r="AO331" s="205"/>
      <c r="AP331" s="205"/>
      <c r="AQ331" s="205"/>
      <c r="AR331" s="205"/>
      <c r="AS331" s="205"/>
      <c r="AT331" s="205"/>
      <c r="AU331" s="205"/>
    </row>
    <row r="332" spans="1:47" ht="18.75" customHeight="1">
      <c r="N332" s="25"/>
      <c r="O332" s="205"/>
      <c r="P332" s="205"/>
      <c r="Q332" s="205"/>
      <c r="R332" s="205"/>
      <c r="S332" s="205"/>
      <c r="T332" s="205"/>
      <c r="U332" s="205"/>
      <c r="V332" s="205"/>
      <c r="W332" s="205"/>
      <c r="X332" s="205"/>
      <c r="Y332" s="205"/>
      <c r="Z332" s="205"/>
      <c r="AA332" s="205"/>
      <c r="AB332" s="205"/>
      <c r="AC332" s="205"/>
      <c r="AD332" s="205"/>
      <c r="AE332" s="205"/>
      <c r="AF332" s="205"/>
      <c r="AG332" s="205"/>
      <c r="AH332" s="205"/>
      <c r="AI332" s="205"/>
      <c r="AJ332" s="205"/>
      <c r="AK332" s="205"/>
      <c r="AL332" s="205"/>
      <c r="AM332" s="205"/>
      <c r="AN332" s="205"/>
      <c r="AO332" s="205"/>
      <c r="AP332" s="205"/>
      <c r="AQ332" s="205"/>
      <c r="AR332" s="205"/>
      <c r="AS332" s="205"/>
      <c r="AT332" s="205"/>
      <c r="AU332" s="205"/>
    </row>
    <row r="333" spans="1:47" ht="18.75" customHeight="1">
      <c r="N333" s="25"/>
      <c r="O333" s="205"/>
      <c r="P333" s="205"/>
      <c r="Q333" s="205"/>
      <c r="R333" s="205"/>
      <c r="S333" s="205"/>
      <c r="T333" s="205"/>
      <c r="U333" s="205"/>
      <c r="V333" s="205"/>
      <c r="W333" s="205"/>
      <c r="X333" s="205"/>
      <c r="Y333" s="205"/>
      <c r="Z333" s="205"/>
      <c r="AA333" s="205"/>
      <c r="AB333" s="205"/>
      <c r="AC333" s="205"/>
      <c r="AD333" s="205"/>
      <c r="AE333" s="205"/>
      <c r="AF333" s="205"/>
      <c r="AG333" s="205"/>
      <c r="AH333" s="205"/>
      <c r="AI333" s="205"/>
      <c r="AJ333" s="205"/>
      <c r="AK333" s="205"/>
      <c r="AL333" s="205"/>
      <c r="AM333" s="205"/>
      <c r="AN333" s="205"/>
      <c r="AO333" s="205"/>
      <c r="AP333" s="205"/>
      <c r="AQ333" s="205"/>
      <c r="AR333" s="205"/>
      <c r="AS333" s="205"/>
      <c r="AT333" s="205"/>
      <c r="AU333" s="205"/>
    </row>
    <row r="334" spans="1:47" ht="18.75" customHeight="1">
      <c r="N334" s="25"/>
      <c r="O334" s="205"/>
      <c r="P334" s="205"/>
      <c r="Q334" s="205"/>
      <c r="R334" s="205"/>
      <c r="S334" s="205"/>
      <c r="T334" s="205"/>
      <c r="U334" s="205"/>
      <c r="V334" s="205"/>
      <c r="W334" s="205"/>
      <c r="X334" s="205"/>
      <c r="Y334" s="205"/>
      <c r="Z334" s="205"/>
      <c r="AA334" s="205"/>
      <c r="AB334" s="205"/>
      <c r="AC334" s="205"/>
      <c r="AD334" s="205"/>
      <c r="AE334" s="205"/>
      <c r="AF334" s="205"/>
      <c r="AG334" s="205"/>
      <c r="AH334" s="205"/>
      <c r="AI334" s="205"/>
      <c r="AJ334" s="205"/>
      <c r="AK334" s="205"/>
      <c r="AL334" s="205"/>
      <c r="AM334" s="205"/>
      <c r="AN334" s="205"/>
      <c r="AO334" s="205"/>
      <c r="AP334" s="205"/>
      <c r="AQ334" s="205"/>
      <c r="AR334" s="205"/>
      <c r="AS334" s="205"/>
      <c r="AT334" s="205"/>
      <c r="AU334" s="205"/>
    </row>
    <row r="335" spans="1:47" ht="18.75" customHeight="1">
      <c r="N335" s="25"/>
      <c r="O335" s="205"/>
      <c r="P335" s="205"/>
      <c r="Q335" s="205"/>
      <c r="R335" s="205"/>
      <c r="S335" s="205"/>
      <c r="T335" s="205"/>
      <c r="U335" s="205"/>
      <c r="V335" s="205"/>
      <c r="W335" s="205"/>
      <c r="X335" s="205"/>
      <c r="Y335" s="205"/>
      <c r="Z335" s="205"/>
      <c r="AA335" s="205"/>
      <c r="AB335" s="205"/>
      <c r="AC335" s="205"/>
      <c r="AD335" s="205"/>
      <c r="AE335" s="205"/>
      <c r="AF335" s="205"/>
      <c r="AG335" s="205"/>
      <c r="AH335" s="205"/>
      <c r="AI335" s="205"/>
      <c r="AJ335" s="205"/>
      <c r="AK335" s="205"/>
      <c r="AL335" s="205"/>
      <c r="AM335" s="205"/>
      <c r="AN335" s="205"/>
      <c r="AO335" s="205"/>
      <c r="AP335" s="205"/>
      <c r="AQ335" s="205"/>
      <c r="AR335" s="205"/>
      <c r="AS335" s="205"/>
      <c r="AT335" s="205"/>
      <c r="AU335" s="205"/>
    </row>
    <row r="336" spans="1:47" ht="18.75" customHeight="1">
      <c r="N336" s="25"/>
      <c r="O336" s="205"/>
      <c r="P336" s="205"/>
      <c r="Q336" s="205"/>
      <c r="R336" s="205"/>
      <c r="S336" s="205"/>
      <c r="T336" s="205"/>
      <c r="U336" s="205"/>
      <c r="V336" s="205"/>
      <c r="W336" s="205"/>
      <c r="X336" s="205"/>
      <c r="Y336" s="205"/>
      <c r="Z336" s="205"/>
      <c r="AA336" s="205"/>
      <c r="AB336" s="205"/>
      <c r="AC336" s="205"/>
      <c r="AD336" s="205"/>
      <c r="AE336" s="205"/>
      <c r="AF336" s="205"/>
      <c r="AG336" s="205"/>
      <c r="AH336" s="205"/>
      <c r="AI336" s="205"/>
      <c r="AJ336" s="205"/>
      <c r="AK336" s="205"/>
      <c r="AL336" s="205"/>
      <c r="AM336" s="205"/>
      <c r="AN336" s="205"/>
      <c r="AO336" s="205"/>
      <c r="AP336" s="205"/>
      <c r="AQ336" s="205"/>
      <c r="AR336" s="205"/>
      <c r="AS336" s="205"/>
      <c r="AT336" s="205"/>
      <c r="AU336" s="205"/>
    </row>
    <row r="337" spans="14:47" ht="18.75" customHeight="1">
      <c r="N337" s="25"/>
      <c r="O337" s="205"/>
      <c r="P337" s="205"/>
      <c r="Q337" s="205"/>
      <c r="R337" s="205"/>
      <c r="S337" s="205"/>
      <c r="T337" s="205"/>
      <c r="U337" s="205"/>
      <c r="V337" s="205"/>
      <c r="W337" s="205"/>
      <c r="X337" s="205"/>
      <c r="Y337" s="205"/>
      <c r="Z337" s="205"/>
      <c r="AA337" s="205"/>
      <c r="AB337" s="205"/>
      <c r="AC337" s="205"/>
      <c r="AD337" s="205"/>
      <c r="AE337" s="205"/>
      <c r="AF337" s="205"/>
      <c r="AG337" s="205"/>
      <c r="AH337" s="205"/>
      <c r="AI337" s="205"/>
      <c r="AJ337" s="205"/>
      <c r="AK337" s="205"/>
      <c r="AL337" s="205"/>
      <c r="AM337" s="205"/>
      <c r="AN337" s="205"/>
      <c r="AO337" s="205"/>
      <c r="AP337" s="205"/>
      <c r="AQ337" s="205"/>
      <c r="AR337" s="205"/>
      <c r="AS337" s="205"/>
      <c r="AT337" s="205"/>
      <c r="AU337" s="205"/>
    </row>
    <row r="338" spans="14:47" ht="18.75" customHeight="1">
      <c r="N338" s="25"/>
      <c r="O338" s="205"/>
      <c r="P338" s="205"/>
      <c r="Q338" s="205"/>
      <c r="R338" s="205"/>
      <c r="S338" s="205"/>
      <c r="T338" s="205"/>
      <c r="U338" s="205"/>
      <c r="V338" s="205"/>
      <c r="W338" s="205"/>
      <c r="X338" s="205"/>
      <c r="Y338" s="205"/>
      <c r="Z338" s="205"/>
      <c r="AA338" s="205"/>
      <c r="AB338" s="205"/>
      <c r="AC338" s="205"/>
      <c r="AD338" s="205"/>
      <c r="AE338" s="205"/>
      <c r="AF338" s="205"/>
      <c r="AG338" s="205"/>
      <c r="AH338" s="205"/>
      <c r="AI338" s="205"/>
      <c r="AJ338" s="205"/>
      <c r="AK338" s="205"/>
      <c r="AL338" s="205"/>
      <c r="AM338" s="205"/>
      <c r="AN338" s="205"/>
      <c r="AO338" s="205"/>
      <c r="AP338" s="205"/>
      <c r="AQ338" s="205"/>
      <c r="AR338" s="205"/>
      <c r="AS338" s="205"/>
      <c r="AT338" s="205"/>
      <c r="AU338" s="205"/>
    </row>
    <row r="339" spans="14:47" ht="18.75" customHeight="1">
      <c r="N339" s="25"/>
      <c r="O339" s="205"/>
      <c r="P339" s="205"/>
      <c r="Q339" s="205"/>
      <c r="R339" s="205"/>
      <c r="S339" s="205"/>
      <c r="T339" s="205"/>
      <c r="U339" s="205"/>
      <c r="V339" s="205"/>
      <c r="W339" s="205"/>
      <c r="X339" s="205"/>
      <c r="Y339" s="205"/>
      <c r="Z339" s="205"/>
      <c r="AA339" s="205"/>
      <c r="AB339" s="205"/>
      <c r="AC339" s="205"/>
      <c r="AD339" s="205"/>
      <c r="AE339" s="205"/>
      <c r="AF339" s="205"/>
      <c r="AG339" s="205"/>
      <c r="AH339" s="205"/>
      <c r="AI339" s="205"/>
      <c r="AJ339" s="205"/>
      <c r="AK339" s="205"/>
      <c r="AL339" s="205"/>
      <c r="AM339" s="205"/>
      <c r="AN339" s="205"/>
      <c r="AO339" s="205"/>
      <c r="AP339" s="205"/>
      <c r="AQ339" s="205"/>
      <c r="AR339" s="205"/>
      <c r="AS339" s="205"/>
      <c r="AT339" s="205"/>
      <c r="AU339" s="205"/>
    </row>
    <row r="340" spans="14:47" ht="18.75" customHeight="1">
      <c r="N340" s="25"/>
      <c r="O340" s="205"/>
      <c r="P340" s="205"/>
      <c r="Q340" s="205"/>
      <c r="R340" s="205"/>
      <c r="S340" s="205"/>
      <c r="T340" s="205"/>
      <c r="U340" s="205"/>
      <c r="V340" s="205"/>
      <c r="W340" s="205"/>
      <c r="X340" s="205"/>
      <c r="Y340" s="205"/>
      <c r="Z340" s="205"/>
      <c r="AA340" s="205"/>
      <c r="AB340" s="205"/>
      <c r="AC340" s="205"/>
      <c r="AD340" s="205"/>
      <c r="AE340" s="205"/>
      <c r="AF340" s="205"/>
      <c r="AG340" s="205"/>
      <c r="AH340" s="205"/>
      <c r="AI340" s="205"/>
      <c r="AJ340" s="205"/>
      <c r="AK340" s="205"/>
      <c r="AL340" s="205"/>
      <c r="AM340" s="205"/>
      <c r="AN340" s="205"/>
      <c r="AO340" s="205"/>
      <c r="AP340" s="205"/>
      <c r="AQ340" s="205"/>
      <c r="AR340" s="205"/>
      <c r="AS340" s="205"/>
      <c r="AT340" s="205"/>
      <c r="AU340" s="205"/>
    </row>
    <row r="341" spans="14:47" ht="18.75" customHeight="1">
      <c r="N341" s="25"/>
      <c r="O341" s="205"/>
      <c r="P341" s="205"/>
      <c r="Q341" s="205"/>
      <c r="R341" s="205"/>
      <c r="S341" s="205"/>
      <c r="T341" s="205"/>
      <c r="U341" s="205"/>
      <c r="V341" s="205"/>
      <c r="W341" s="205"/>
      <c r="X341" s="205"/>
      <c r="Y341" s="205"/>
      <c r="Z341" s="205"/>
      <c r="AA341" s="205"/>
      <c r="AB341" s="205"/>
      <c r="AC341" s="205"/>
      <c r="AD341" s="205"/>
      <c r="AE341" s="205"/>
      <c r="AF341" s="205"/>
      <c r="AG341" s="205"/>
      <c r="AH341" s="205"/>
      <c r="AI341" s="205"/>
      <c r="AJ341" s="205"/>
      <c r="AK341" s="205"/>
      <c r="AL341" s="205"/>
      <c r="AM341" s="205"/>
      <c r="AN341" s="205"/>
      <c r="AO341" s="205"/>
      <c r="AP341" s="205"/>
      <c r="AQ341" s="205"/>
      <c r="AR341" s="205"/>
      <c r="AS341" s="205"/>
      <c r="AT341" s="205"/>
      <c r="AU341" s="205"/>
    </row>
    <row r="342" spans="14:47" ht="18.75" customHeight="1">
      <c r="N342" s="25"/>
      <c r="O342" s="205"/>
      <c r="P342" s="205"/>
      <c r="Q342" s="205"/>
      <c r="R342" s="205"/>
      <c r="S342" s="205"/>
      <c r="T342" s="205"/>
      <c r="U342" s="205"/>
      <c r="V342" s="205"/>
      <c r="W342" s="205"/>
      <c r="X342" s="205"/>
      <c r="Y342" s="205"/>
      <c r="Z342" s="205"/>
      <c r="AA342" s="205"/>
      <c r="AB342" s="205"/>
      <c r="AC342" s="205"/>
      <c r="AD342" s="205"/>
      <c r="AE342" s="205"/>
      <c r="AF342" s="205"/>
      <c r="AG342" s="205"/>
      <c r="AH342" s="205"/>
      <c r="AI342" s="205"/>
      <c r="AJ342" s="205"/>
      <c r="AK342" s="205"/>
      <c r="AL342" s="205"/>
      <c r="AM342" s="205"/>
      <c r="AN342" s="205"/>
      <c r="AO342" s="205"/>
      <c r="AP342" s="205"/>
      <c r="AQ342" s="205"/>
      <c r="AR342" s="205"/>
      <c r="AS342" s="205"/>
      <c r="AT342" s="205"/>
      <c r="AU342" s="205"/>
    </row>
    <row r="343" spans="14:47" ht="18.75" customHeight="1">
      <c r="N343" s="25"/>
      <c r="O343" s="205"/>
      <c r="P343" s="205"/>
      <c r="Q343" s="205"/>
      <c r="R343" s="205"/>
      <c r="S343" s="205"/>
      <c r="T343" s="205"/>
      <c r="U343" s="205"/>
      <c r="V343" s="205"/>
      <c r="W343" s="205"/>
      <c r="X343" s="205"/>
      <c r="Y343" s="205"/>
      <c r="Z343" s="205"/>
      <c r="AA343" s="205"/>
      <c r="AB343" s="205"/>
      <c r="AC343" s="205"/>
      <c r="AD343" s="205"/>
      <c r="AE343" s="205"/>
      <c r="AF343" s="205"/>
      <c r="AG343" s="205"/>
      <c r="AH343" s="205"/>
      <c r="AI343" s="205"/>
      <c r="AJ343" s="205"/>
      <c r="AK343" s="205"/>
      <c r="AL343" s="205"/>
      <c r="AM343" s="205"/>
      <c r="AN343" s="205"/>
      <c r="AO343" s="205"/>
      <c r="AP343" s="205"/>
      <c r="AQ343" s="205"/>
      <c r="AR343" s="205"/>
      <c r="AS343" s="205"/>
      <c r="AT343" s="205"/>
      <c r="AU343" s="205"/>
    </row>
    <row r="344" spans="14:47" ht="18.75" customHeight="1">
      <c r="N344" s="25"/>
      <c r="O344" s="205"/>
      <c r="P344" s="205"/>
      <c r="Q344" s="205"/>
      <c r="R344" s="205"/>
      <c r="S344" s="205"/>
      <c r="T344" s="205"/>
      <c r="U344" s="205"/>
      <c r="V344" s="205"/>
      <c r="W344" s="205"/>
      <c r="X344" s="205"/>
      <c r="Y344" s="205"/>
      <c r="Z344" s="205"/>
      <c r="AA344" s="205"/>
      <c r="AB344" s="205"/>
      <c r="AC344" s="205"/>
      <c r="AD344" s="205"/>
      <c r="AE344" s="205"/>
      <c r="AF344" s="205"/>
      <c r="AG344" s="205"/>
      <c r="AH344" s="205"/>
      <c r="AI344" s="205"/>
      <c r="AJ344" s="205"/>
      <c r="AK344" s="205"/>
      <c r="AL344" s="205"/>
      <c r="AM344" s="205"/>
      <c r="AN344" s="205"/>
      <c r="AO344" s="205"/>
      <c r="AP344" s="205"/>
      <c r="AQ344" s="205"/>
      <c r="AR344" s="205"/>
      <c r="AS344" s="205"/>
      <c r="AT344" s="205"/>
      <c r="AU344" s="205"/>
    </row>
    <row r="345" spans="14:47" ht="18.75" customHeight="1">
      <c r="N345" s="25"/>
      <c r="O345" s="205"/>
      <c r="P345" s="205"/>
      <c r="Q345" s="205"/>
      <c r="R345" s="205"/>
      <c r="S345" s="205"/>
      <c r="T345" s="205"/>
      <c r="U345" s="205"/>
      <c r="V345" s="205"/>
      <c r="W345" s="205"/>
      <c r="X345" s="205"/>
      <c r="Y345" s="205"/>
      <c r="Z345" s="205"/>
      <c r="AA345" s="205"/>
      <c r="AB345" s="205"/>
      <c r="AC345" s="205"/>
      <c r="AD345" s="205"/>
      <c r="AE345" s="205"/>
      <c r="AF345" s="205"/>
      <c r="AG345" s="205"/>
      <c r="AH345" s="205"/>
      <c r="AI345" s="205"/>
      <c r="AJ345" s="205"/>
      <c r="AK345" s="205"/>
      <c r="AL345" s="205"/>
      <c r="AM345" s="205"/>
      <c r="AN345" s="205"/>
      <c r="AO345" s="205"/>
      <c r="AP345" s="205"/>
      <c r="AQ345" s="205"/>
      <c r="AR345" s="205"/>
      <c r="AS345" s="205"/>
      <c r="AT345" s="205"/>
      <c r="AU345" s="205"/>
    </row>
    <row r="346" spans="14:47" ht="18.75" customHeight="1">
      <c r="N346" s="25"/>
      <c r="O346" s="205"/>
      <c r="P346" s="205"/>
      <c r="Q346" s="205"/>
      <c r="R346" s="205"/>
      <c r="S346" s="205"/>
      <c r="T346" s="205"/>
      <c r="U346" s="205"/>
      <c r="V346" s="205"/>
      <c r="W346" s="205"/>
      <c r="X346" s="205"/>
      <c r="Y346" s="205"/>
      <c r="Z346" s="205"/>
      <c r="AA346" s="205"/>
      <c r="AB346" s="205"/>
      <c r="AC346" s="205"/>
      <c r="AD346" s="205"/>
      <c r="AE346" s="205"/>
      <c r="AF346" s="205"/>
      <c r="AG346" s="205"/>
      <c r="AH346" s="205"/>
      <c r="AI346" s="205"/>
      <c r="AJ346" s="205"/>
      <c r="AK346" s="205"/>
      <c r="AL346" s="205"/>
      <c r="AM346" s="205"/>
      <c r="AN346" s="205"/>
      <c r="AO346" s="205"/>
      <c r="AP346" s="205"/>
      <c r="AQ346" s="205"/>
      <c r="AR346" s="205"/>
      <c r="AS346" s="205"/>
      <c r="AT346" s="205"/>
      <c r="AU346" s="205"/>
    </row>
    <row r="347" spans="14:47" ht="18.75" customHeight="1">
      <c r="N347" s="25"/>
      <c r="O347" s="205"/>
      <c r="P347" s="205"/>
      <c r="Q347" s="205"/>
      <c r="R347" s="205"/>
      <c r="S347" s="205"/>
      <c r="T347" s="205"/>
      <c r="U347" s="205"/>
      <c r="V347" s="205"/>
      <c r="W347" s="205"/>
      <c r="X347" s="205"/>
      <c r="Y347" s="205"/>
      <c r="Z347" s="205"/>
      <c r="AA347" s="205"/>
      <c r="AB347" s="205"/>
      <c r="AC347" s="205"/>
      <c r="AD347" s="205"/>
      <c r="AE347" s="205"/>
      <c r="AF347" s="205"/>
      <c r="AG347" s="205"/>
      <c r="AH347" s="205"/>
      <c r="AI347" s="205"/>
      <c r="AJ347" s="205"/>
      <c r="AK347" s="205"/>
      <c r="AL347" s="205"/>
      <c r="AM347" s="205"/>
      <c r="AN347" s="205"/>
      <c r="AO347" s="205"/>
      <c r="AP347" s="205"/>
      <c r="AQ347" s="205"/>
      <c r="AR347" s="205"/>
      <c r="AS347" s="205"/>
      <c r="AT347" s="205"/>
      <c r="AU347" s="205"/>
    </row>
    <row r="348" spans="14:47" ht="18.75" customHeight="1">
      <c r="N348" s="25"/>
      <c r="O348" s="205"/>
      <c r="P348" s="205"/>
      <c r="Q348" s="205"/>
      <c r="R348" s="205"/>
      <c r="S348" s="205"/>
      <c r="T348" s="205"/>
      <c r="U348" s="205"/>
      <c r="V348" s="205"/>
      <c r="W348" s="205"/>
      <c r="X348" s="205"/>
      <c r="Y348" s="205"/>
      <c r="Z348" s="205"/>
      <c r="AA348" s="205"/>
      <c r="AB348" s="205"/>
      <c r="AC348" s="205"/>
      <c r="AD348" s="205"/>
      <c r="AE348" s="205"/>
      <c r="AF348" s="205"/>
      <c r="AG348" s="205"/>
      <c r="AH348" s="205"/>
      <c r="AI348" s="205"/>
      <c r="AJ348" s="205"/>
      <c r="AK348" s="205"/>
      <c r="AL348" s="205"/>
      <c r="AM348" s="205"/>
      <c r="AN348" s="205"/>
      <c r="AO348" s="205"/>
      <c r="AP348" s="205"/>
      <c r="AQ348" s="205"/>
      <c r="AR348" s="205"/>
      <c r="AS348" s="205"/>
      <c r="AT348" s="205"/>
      <c r="AU348" s="205"/>
    </row>
    <row r="349" spans="14:47" ht="18.75" customHeight="1">
      <c r="N349" s="25"/>
      <c r="O349" s="205"/>
      <c r="P349" s="205"/>
      <c r="Q349" s="205"/>
      <c r="R349" s="205"/>
      <c r="S349" s="205"/>
      <c r="T349" s="205"/>
      <c r="U349" s="205"/>
      <c r="V349" s="205"/>
      <c r="W349" s="205"/>
      <c r="X349" s="205"/>
      <c r="Y349" s="205"/>
      <c r="Z349" s="205"/>
      <c r="AA349" s="205"/>
      <c r="AB349" s="205"/>
      <c r="AC349" s="205"/>
      <c r="AD349" s="205"/>
      <c r="AE349" s="205"/>
      <c r="AF349" s="205"/>
      <c r="AG349" s="205"/>
      <c r="AH349" s="205"/>
      <c r="AI349" s="205"/>
      <c r="AJ349" s="205"/>
      <c r="AK349" s="205"/>
      <c r="AL349" s="205"/>
      <c r="AM349" s="205"/>
      <c r="AN349" s="205"/>
      <c r="AO349" s="205"/>
      <c r="AP349" s="205"/>
      <c r="AQ349" s="205"/>
      <c r="AR349" s="205"/>
      <c r="AS349" s="205"/>
      <c r="AT349" s="205"/>
      <c r="AU349" s="205"/>
    </row>
    <row r="350" spans="14:47" ht="18.75" customHeight="1">
      <c r="N350" s="25"/>
      <c r="O350" s="205"/>
      <c r="P350" s="205"/>
      <c r="Q350" s="205"/>
      <c r="R350" s="205"/>
      <c r="S350" s="205"/>
      <c r="T350" s="205"/>
      <c r="U350" s="205"/>
      <c r="V350" s="205"/>
      <c r="W350" s="205"/>
      <c r="X350" s="205"/>
      <c r="Y350" s="205"/>
      <c r="Z350" s="205"/>
      <c r="AA350" s="205"/>
      <c r="AB350" s="205"/>
      <c r="AC350" s="205"/>
      <c r="AD350" s="205"/>
      <c r="AE350" s="205"/>
      <c r="AF350" s="205"/>
      <c r="AG350" s="205"/>
      <c r="AH350" s="205"/>
      <c r="AI350" s="205"/>
      <c r="AJ350" s="205"/>
      <c r="AK350" s="205"/>
      <c r="AL350" s="205"/>
      <c r="AM350" s="205"/>
      <c r="AN350" s="205"/>
      <c r="AO350" s="205"/>
      <c r="AP350" s="205"/>
      <c r="AQ350" s="205"/>
      <c r="AR350" s="205"/>
      <c r="AS350" s="205"/>
      <c r="AT350" s="205"/>
      <c r="AU350" s="205"/>
    </row>
    <row r="351" spans="14:47" ht="18.75" customHeight="1">
      <c r="N351" s="25"/>
      <c r="O351" s="205"/>
      <c r="P351" s="205"/>
      <c r="Q351" s="205"/>
      <c r="R351" s="205"/>
      <c r="S351" s="205"/>
      <c r="T351" s="205"/>
      <c r="U351" s="205"/>
      <c r="V351" s="205"/>
      <c r="W351" s="205"/>
      <c r="X351" s="205"/>
      <c r="Y351" s="205"/>
      <c r="Z351" s="205"/>
      <c r="AA351" s="205"/>
      <c r="AB351" s="205"/>
      <c r="AC351" s="205"/>
      <c r="AD351" s="205"/>
      <c r="AE351" s="205"/>
      <c r="AF351" s="205"/>
      <c r="AG351" s="205"/>
      <c r="AH351" s="205"/>
      <c r="AI351" s="205"/>
      <c r="AJ351" s="205"/>
      <c r="AK351" s="205"/>
      <c r="AL351" s="205"/>
      <c r="AM351" s="205"/>
      <c r="AN351" s="205"/>
      <c r="AO351" s="205"/>
      <c r="AP351" s="205"/>
      <c r="AQ351" s="205"/>
      <c r="AR351" s="205"/>
      <c r="AS351" s="205"/>
      <c r="AT351" s="205"/>
      <c r="AU351" s="205"/>
    </row>
    <row r="352" spans="14:47" ht="18.75" customHeight="1">
      <c r="N352" s="25"/>
      <c r="O352" s="205"/>
      <c r="P352" s="205"/>
      <c r="Q352" s="205"/>
      <c r="R352" s="205"/>
      <c r="S352" s="205"/>
      <c r="T352" s="205"/>
      <c r="U352" s="205"/>
      <c r="V352" s="205"/>
      <c r="W352" s="205"/>
      <c r="X352" s="205"/>
      <c r="Y352" s="205"/>
      <c r="Z352" s="205"/>
      <c r="AA352" s="205"/>
      <c r="AB352" s="205"/>
      <c r="AC352" s="205"/>
      <c r="AD352" s="205"/>
      <c r="AE352" s="205"/>
      <c r="AF352" s="205"/>
      <c r="AG352" s="205"/>
      <c r="AH352" s="205"/>
      <c r="AI352" s="205"/>
      <c r="AJ352" s="205"/>
      <c r="AK352" s="205"/>
      <c r="AL352" s="205"/>
      <c r="AM352" s="205"/>
      <c r="AN352" s="205"/>
      <c r="AO352" s="205"/>
      <c r="AP352" s="205"/>
      <c r="AQ352" s="205"/>
      <c r="AR352" s="205"/>
      <c r="AS352" s="205"/>
      <c r="AT352" s="205"/>
      <c r="AU352" s="205"/>
    </row>
    <row r="353" spans="14:47" ht="18.75" customHeight="1">
      <c r="N353" s="25"/>
      <c r="O353" s="205"/>
      <c r="P353" s="205"/>
      <c r="Q353" s="205"/>
      <c r="R353" s="205"/>
      <c r="S353" s="205"/>
      <c r="T353" s="205"/>
      <c r="U353" s="205"/>
      <c r="V353" s="205"/>
      <c r="W353" s="205"/>
      <c r="X353" s="205"/>
      <c r="Y353" s="205"/>
      <c r="Z353" s="205"/>
      <c r="AA353" s="205"/>
      <c r="AB353" s="205"/>
      <c r="AC353" s="205"/>
      <c r="AD353" s="205"/>
      <c r="AE353" s="205"/>
      <c r="AF353" s="205"/>
      <c r="AG353" s="205"/>
      <c r="AH353" s="205"/>
      <c r="AI353" s="205"/>
      <c r="AJ353" s="205"/>
      <c r="AK353" s="205"/>
      <c r="AL353" s="205"/>
      <c r="AM353" s="205"/>
      <c r="AN353" s="205"/>
      <c r="AO353" s="205"/>
      <c r="AP353" s="205"/>
      <c r="AQ353" s="205"/>
      <c r="AR353" s="205"/>
      <c r="AS353" s="205"/>
      <c r="AT353" s="205"/>
      <c r="AU353" s="205"/>
    </row>
    <row r="354" spans="14:47" ht="18.75" customHeight="1">
      <c r="N354" s="25"/>
      <c r="O354" s="205"/>
      <c r="P354" s="205"/>
      <c r="Q354" s="205"/>
      <c r="R354" s="205"/>
      <c r="S354" s="205"/>
      <c r="T354" s="205"/>
      <c r="U354" s="205"/>
      <c r="V354" s="205"/>
      <c r="W354" s="205"/>
      <c r="X354" s="205"/>
      <c r="Y354" s="205"/>
      <c r="Z354" s="205"/>
      <c r="AA354" s="205"/>
      <c r="AB354" s="205"/>
      <c r="AC354" s="205"/>
      <c r="AD354" s="205"/>
      <c r="AE354" s="205"/>
      <c r="AF354" s="205"/>
      <c r="AG354" s="205"/>
      <c r="AH354" s="205"/>
      <c r="AI354" s="205"/>
      <c r="AJ354" s="205"/>
      <c r="AK354" s="205"/>
      <c r="AL354" s="205"/>
      <c r="AM354" s="205"/>
      <c r="AN354" s="205"/>
      <c r="AO354" s="205"/>
      <c r="AP354" s="205"/>
      <c r="AQ354" s="205"/>
      <c r="AR354" s="205"/>
      <c r="AS354" s="205"/>
      <c r="AT354" s="205"/>
      <c r="AU354" s="205"/>
    </row>
    <row r="355" spans="14:47" ht="18.75" customHeight="1">
      <c r="N355" s="25"/>
      <c r="O355" s="205"/>
      <c r="P355" s="205"/>
      <c r="Q355" s="205"/>
      <c r="R355" s="205"/>
      <c r="S355" s="205"/>
      <c r="T355" s="205"/>
      <c r="U355" s="205"/>
      <c r="V355" s="205"/>
      <c r="W355" s="205"/>
      <c r="X355" s="205"/>
      <c r="Y355" s="205"/>
      <c r="Z355" s="205"/>
      <c r="AA355" s="205"/>
      <c r="AB355" s="205"/>
      <c r="AC355" s="205"/>
      <c r="AD355" s="205"/>
      <c r="AE355" s="205"/>
      <c r="AF355" s="205"/>
      <c r="AG355" s="205"/>
      <c r="AH355" s="205"/>
      <c r="AI355" s="205"/>
      <c r="AJ355" s="205"/>
      <c r="AK355" s="205"/>
      <c r="AL355" s="205"/>
      <c r="AM355" s="205"/>
      <c r="AN355" s="205"/>
      <c r="AO355" s="205"/>
      <c r="AP355" s="205"/>
      <c r="AQ355" s="205"/>
      <c r="AR355" s="205"/>
      <c r="AS355" s="205"/>
      <c r="AT355" s="205"/>
      <c r="AU355" s="205"/>
    </row>
    <row r="356" spans="14:47" ht="18.75" customHeight="1">
      <c r="N356" s="25"/>
      <c r="O356" s="205"/>
      <c r="P356" s="205"/>
      <c r="Q356" s="205"/>
      <c r="R356" s="205"/>
      <c r="S356" s="205"/>
      <c r="T356" s="205"/>
      <c r="U356" s="205"/>
      <c r="V356" s="205"/>
      <c r="W356" s="205"/>
      <c r="X356" s="205"/>
      <c r="Y356" s="205"/>
      <c r="Z356" s="205"/>
      <c r="AA356" s="205"/>
      <c r="AB356" s="205"/>
      <c r="AC356" s="205"/>
      <c r="AD356" s="205"/>
      <c r="AE356" s="205"/>
      <c r="AF356" s="205"/>
      <c r="AG356" s="205"/>
      <c r="AH356" s="205"/>
      <c r="AI356" s="205"/>
      <c r="AJ356" s="205"/>
      <c r="AK356" s="205"/>
      <c r="AL356" s="205"/>
      <c r="AM356" s="205"/>
      <c r="AN356" s="205"/>
      <c r="AO356" s="205"/>
      <c r="AP356" s="205"/>
      <c r="AQ356" s="205"/>
      <c r="AR356" s="205"/>
      <c r="AS356" s="205"/>
      <c r="AT356" s="205"/>
      <c r="AU356" s="205"/>
    </row>
    <row r="357" spans="14:47" ht="18.75" customHeight="1">
      <c r="N357" s="25"/>
      <c r="O357" s="205"/>
      <c r="P357" s="205"/>
      <c r="Q357" s="205"/>
      <c r="R357" s="205"/>
      <c r="S357" s="205"/>
      <c r="T357" s="205"/>
      <c r="U357" s="205"/>
      <c r="V357" s="205"/>
      <c r="W357" s="205"/>
      <c r="X357" s="205"/>
      <c r="Y357" s="205"/>
      <c r="Z357" s="205"/>
      <c r="AA357" s="205"/>
      <c r="AB357" s="205"/>
      <c r="AC357" s="205"/>
      <c r="AD357" s="205"/>
      <c r="AE357" s="205"/>
      <c r="AF357" s="205"/>
      <c r="AG357" s="205"/>
      <c r="AH357" s="205"/>
      <c r="AI357" s="205"/>
      <c r="AJ357" s="205"/>
      <c r="AK357" s="205"/>
      <c r="AL357" s="205"/>
      <c r="AM357" s="205"/>
      <c r="AN357" s="205"/>
      <c r="AO357" s="205"/>
      <c r="AP357" s="205"/>
      <c r="AQ357" s="205"/>
      <c r="AR357" s="205"/>
      <c r="AS357" s="205"/>
      <c r="AT357" s="205"/>
      <c r="AU357" s="205"/>
    </row>
    <row r="358" spans="14:47" ht="18.75" customHeight="1">
      <c r="N358" s="25"/>
      <c r="O358" s="205"/>
      <c r="P358" s="205"/>
      <c r="Q358" s="205"/>
      <c r="R358" s="205"/>
      <c r="S358" s="205"/>
      <c r="T358" s="205"/>
      <c r="U358" s="205"/>
      <c r="V358" s="205"/>
      <c r="W358" s="205"/>
      <c r="X358" s="205"/>
      <c r="Y358" s="205"/>
      <c r="Z358" s="205"/>
      <c r="AA358" s="205"/>
      <c r="AB358" s="205"/>
      <c r="AC358" s="205"/>
      <c r="AD358" s="205"/>
      <c r="AE358" s="205"/>
      <c r="AF358" s="205"/>
      <c r="AG358" s="205"/>
      <c r="AH358" s="205"/>
      <c r="AI358" s="205"/>
      <c r="AJ358" s="205"/>
      <c r="AK358" s="205"/>
      <c r="AL358" s="205"/>
      <c r="AM358" s="205"/>
      <c r="AN358" s="205"/>
      <c r="AO358" s="205"/>
      <c r="AP358" s="205"/>
      <c r="AQ358" s="205"/>
      <c r="AR358" s="205"/>
      <c r="AS358" s="205"/>
      <c r="AT358" s="205"/>
      <c r="AU358" s="205"/>
    </row>
    <row r="359" spans="14:47" ht="18.75" customHeight="1">
      <c r="N359" s="25"/>
      <c r="O359" s="205"/>
      <c r="P359" s="205"/>
      <c r="Q359" s="205"/>
      <c r="R359" s="205"/>
      <c r="S359" s="205"/>
      <c r="T359" s="205"/>
      <c r="U359" s="205"/>
      <c r="V359" s="205"/>
      <c r="W359" s="205"/>
      <c r="X359" s="205"/>
      <c r="Y359" s="205"/>
      <c r="Z359" s="205"/>
      <c r="AA359" s="205"/>
      <c r="AB359" s="205"/>
      <c r="AC359" s="205"/>
      <c r="AD359" s="205"/>
      <c r="AE359" s="205"/>
      <c r="AF359" s="205"/>
      <c r="AG359" s="205"/>
      <c r="AH359" s="205"/>
      <c r="AI359" s="205"/>
      <c r="AJ359" s="205"/>
      <c r="AK359" s="205"/>
      <c r="AL359" s="205"/>
      <c r="AM359" s="205"/>
      <c r="AN359" s="205"/>
      <c r="AO359" s="205"/>
      <c r="AP359" s="205"/>
      <c r="AQ359" s="205"/>
      <c r="AR359" s="205"/>
      <c r="AS359" s="205"/>
      <c r="AT359" s="205"/>
      <c r="AU359" s="205"/>
    </row>
    <row r="360" spans="14:47" ht="18.75" customHeight="1">
      <c r="N360" s="25"/>
      <c r="O360" s="205"/>
      <c r="P360" s="205"/>
      <c r="Q360" s="205"/>
      <c r="R360" s="205"/>
      <c r="S360" s="205"/>
      <c r="T360" s="205"/>
      <c r="U360" s="205"/>
      <c r="V360" s="205"/>
      <c r="W360" s="205"/>
      <c r="X360" s="205"/>
      <c r="Y360" s="205"/>
      <c r="Z360" s="205"/>
      <c r="AA360" s="205"/>
      <c r="AB360" s="205"/>
      <c r="AC360" s="205"/>
      <c r="AD360" s="205"/>
      <c r="AE360" s="205"/>
      <c r="AF360" s="205"/>
      <c r="AG360" s="205"/>
      <c r="AH360" s="205"/>
      <c r="AI360" s="205"/>
      <c r="AJ360" s="205"/>
      <c r="AK360" s="205"/>
      <c r="AL360" s="205"/>
      <c r="AM360" s="205"/>
      <c r="AN360" s="205"/>
      <c r="AO360" s="205"/>
      <c r="AP360" s="205"/>
      <c r="AQ360" s="205"/>
      <c r="AR360" s="205"/>
      <c r="AS360" s="205"/>
      <c r="AT360" s="205"/>
      <c r="AU360" s="205"/>
    </row>
    <row r="361" spans="14:47" ht="18.75" customHeight="1">
      <c r="N361" s="25"/>
      <c r="O361" s="205"/>
      <c r="P361" s="205"/>
      <c r="Q361" s="205"/>
      <c r="R361" s="205"/>
      <c r="S361" s="205"/>
      <c r="T361" s="205"/>
      <c r="U361" s="205"/>
      <c r="V361" s="205"/>
      <c r="W361" s="205"/>
      <c r="X361" s="205"/>
      <c r="Y361" s="205"/>
      <c r="Z361" s="205"/>
      <c r="AA361" s="205"/>
      <c r="AB361" s="205"/>
      <c r="AC361" s="205"/>
      <c r="AD361" s="205"/>
      <c r="AE361" s="205"/>
      <c r="AF361" s="205"/>
      <c r="AG361" s="205"/>
      <c r="AH361" s="205"/>
      <c r="AI361" s="205"/>
      <c r="AJ361" s="205"/>
      <c r="AK361" s="205"/>
      <c r="AL361" s="205"/>
      <c r="AM361" s="205"/>
      <c r="AN361" s="205"/>
      <c r="AO361" s="205"/>
      <c r="AP361" s="205"/>
      <c r="AQ361" s="205"/>
      <c r="AR361" s="205"/>
      <c r="AS361" s="205"/>
      <c r="AT361" s="205"/>
      <c r="AU361" s="205"/>
    </row>
    <row r="362" spans="14:47" ht="18.75" customHeight="1">
      <c r="N362" s="25"/>
      <c r="O362" s="205"/>
      <c r="P362" s="205"/>
      <c r="Q362" s="205"/>
      <c r="R362" s="205"/>
      <c r="S362" s="205"/>
      <c r="T362" s="205"/>
      <c r="U362" s="205"/>
      <c r="V362" s="205"/>
      <c r="W362" s="205"/>
      <c r="X362" s="205"/>
      <c r="Y362" s="205"/>
      <c r="Z362" s="205"/>
      <c r="AA362" s="205"/>
      <c r="AB362" s="205"/>
      <c r="AC362" s="205"/>
      <c r="AD362" s="205"/>
      <c r="AE362" s="205"/>
      <c r="AF362" s="205"/>
      <c r="AG362" s="205"/>
      <c r="AH362" s="205"/>
      <c r="AI362" s="205"/>
      <c r="AJ362" s="205"/>
      <c r="AK362" s="205"/>
      <c r="AL362" s="205"/>
      <c r="AM362" s="205"/>
      <c r="AN362" s="205"/>
      <c r="AO362" s="205"/>
      <c r="AP362" s="205"/>
      <c r="AQ362" s="205"/>
      <c r="AR362" s="205"/>
      <c r="AS362" s="205"/>
      <c r="AT362" s="205"/>
      <c r="AU362" s="205"/>
    </row>
    <row r="363" spans="14:47" ht="18.75" customHeight="1">
      <c r="N363" s="25"/>
      <c r="O363" s="205"/>
      <c r="P363" s="205"/>
      <c r="Q363" s="205"/>
      <c r="R363" s="205"/>
      <c r="S363" s="205"/>
      <c r="T363" s="205"/>
      <c r="U363" s="205"/>
      <c r="V363" s="205"/>
      <c r="W363" s="205"/>
      <c r="X363" s="205"/>
      <c r="Y363" s="205"/>
      <c r="Z363" s="205"/>
      <c r="AA363" s="205"/>
      <c r="AB363" s="205"/>
      <c r="AC363" s="205"/>
      <c r="AD363" s="205"/>
      <c r="AE363" s="205"/>
      <c r="AF363" s="205"/>
      <c r="AG363" s="205"/>
      <c r="AH363" s="205"/>
      <c r="AI363" s="205"/>
      <c r="AJ363" s="205"/>
      <c r="AK363" s="205"/>
      <c r="AL363" s="205"/>
      <c r="AM363" s="205"/>
      <c r="AN363" s="205"/>
      <c r="AO363" s="205"/>
      <c r="AP363" s="205"/>
      <c r="AQ363" s="205"/>
      <c r="AR363" s="205"/>
      <c r="AS363" s="205"/>
      <c r="AT363" s="205"/>
      <c r="AU363" s="205"/>
    </row>
    <row r="364" spans="14:47" ht="18.75" customHeight="1">
      <c r="N364" s="25"/>
      <c r="O364" s="205"/>
      <c r="P364" s="205"/>
      <c r="Q364" s="205"/>
      <c r="R364" s="205"/>
      <c r="S364" s="205"/>
      <c r="T364" s="205"/>
      <c r="U364" s="205"/>
      <c r="V364" s="205"/>
      <c r="W364" s="205"/>
      <c r="X364" s="205"/>
      <c r="Y364" s="205"/>
      <c r="Z364" s="205"/>
      <c r="AA364" s="205"/>
      <c r="AB364" s="205"/>
      <c r="AC364" s="205"/>
      <c r="AD364" s="205"/>
      <c r="AE364" s="205"/>
      <c r="AF364" s="205"/>
      <c r="AG364" s="205"/>
      <c r="AH364" s="205"/>
      <c r="AI364" s="205"/>
      <c r="AJ364" s="205"/>
      <c r="AK364" s="205"/>
      <c r="AL364" s="205"/>
      <c r="AM364" s="205"/>
      <c r="AN364" s="205"/>
      <c r="AO364" s="205"/>
      <c r="AP364" s="205"/>
      <c r="AQ364" s="205"/>
      <c r="AR364" s="205"/>
      <c r="AS364" s="205"/>
      <c r="AT364" s="205"/>
      <c r="AU364" s="205"/>
    </row>
    <row r="365" spans="14:47" ht="18.75" customHeight="1">
      <c r="N365" s="25"/>
      <c r="O365" s="205"/>
      <c r="P365" s="205"/>
      <c r="Q365" s="205"/>
      <c r="R365" s="205"/>
      <c r="S365" s="205"/>
      <c r="T365" s="205"/>
      <c r="U365" s="205"/>
      <c r="V365" s="205"/>
      <c r="W365" s="205"/>
      <c r="X365" s="205"/>
      <c r="Y365" s="205"/>
      <c r="Z365" s="205"/>
      <c r="AA365" s="205"/>
      <c r="AB365" s="205"/>
      <c r="AC365" s="205"/>
      <c r="AD365" s="205"/>
      <c r="AE365" s="205"/>
      <c r="AF365" s="205"/>
      <c r="AG365" s="205"/>
      <c r="AH365" s="205"/>
      <c r="AI365" s="205"/>
      <c r="AJ365" s="205"/>
      <c r="AK365" s="205"/>
      <c r="AL365" s="205"/>
      <c r="AM365" s="205"/>
      <c r="AN365" s="205"/>
      <c r="AO365" s="205"/>
      <c r="AP365" s="205"/>
      <c r="AQ365" s="205"/>
      <c r="AR365" s="205"/>
      <c r="AS365" s="205"/>
      <c r="AT365" s="205"/>
      <c r="AU365" s="205"/>
    </row>
    <row r="366" spans="14:47" ht="18.75" customHeight="1">
      <c r="N366" s="25"/>
      <c r="O366" s="205"/>
      <c r="P366" s="205"/>
      <c r="Q366" s="205"/>
      <c r="R366" s="205"/>
      <c r="S366" s="205"/>
      <c r="T366" s="205"/>
      <c r="U366" s="205"/>
      <c r="V366" s="205"/>
      <c r="W366" s="205"/>
      <c r="X366" s="205"/>
      <c r="Y366" s="205"/>
      <c r="Z366" s="205"/>
      <c r="AA366" s="205"/>
      <c r="AB366" s="205"/>
      <c r="AC366" s="205"/>
      <c r="AD366" s="205"/>
      <c r="AE366" s="205"/>
      <c r="AF366" s="205"/>
      <c r="AG366" s="205"/>
      <c r="AH366" s="205"/>
      <c r="AI366" s="205"/>
      <c r="AJ366" s="205"/>
      <c r="AK366" s="205"/>
      <c r="AL366" s="205"/>
      <c r="AM366" s="205"/>
      <c r="AN366" s="205"/>
      <c r="AO366" s="205"/>
      <c r="AP366" s="205"/>
      <c r="AQ366" s="205"/>
      <c r="AR366" s="205"/>
      <c r="AS366" s="205"/>
      <c r="AT366" s="205"/>
      <c r="AU366" s="205"/>
    </row>
    <row r="367" spans="14:47" ht="18.75" customHeight="1">
      <c r="N367" s="25"/>
      <c r="O367" s="205"/>
      <c r="P367" s="205"/>
      <c r="Q367" s="205"/>
      <c r="R367" s="205"/>
      <c r="S367" s="205"/>
      <c r="T367" s="205"/>
      <c r="U367" s="205"/>
      <c r="V367" s="205"/>
      <c r="W367" s="205"/>
      <c r="X367" s="205"/>
      <c r="Y367" s="205"/>
      <c r="Z367" s="205"/>
      <c r="AA367" s="205"/>
      <c r="AB367" s="205"/>
      <c r="AC367" s="205"/>
      <c r="AD367" s="205"/>
      <c r="AE367" s="205"/>
      <c r="AF367" s="205"/>
      <c r="AG367" s="205"/>
      <c r="AH367" s="205"/>
      <c r="AI367" s="205"/>
      <c r="AJ367" s="205"/>
      <c r="AK367" s="205"/>
      <c r="AL367" s="205"/>
      <c r="AM367" s="205"/>
      <c r="AN367" s="205"/>
      <c r="AO367" s="205"/>
      <c r="AP367" s="205"/>
      <c r="AQ367" s="205"/>
      <c r="AR367" s="205"/>
      <c r="AS367" s="205"/>
      <c r="AT367" s="205"/>
      <c r="AU367" s="205"/>
    </row>
    <row r="368" spans="14:47" ht="18.75" customHeight="1">
      <c r="N368" s="25"/>
      <c r="O368" s="205"/>
      <c r="P368" s="205"/>
      <c r="Q368" s="205"/>
      <c r="R368" s="205"/>
      <c r="S368" s="205"/>
      <c r="T368" s="205"/>
      <c r="U368" s="205"/>
      <c r="V368" s="205"/>
      <c r="W368" s="205"/>
      <c r="X368" s="205"/>
      <c r="Y368" s="205"/>
      <c r="Z368" s="205"/>
      <c r="AA368" s="205"/>
      <c r="AB368" s="205"/>
      <c r="AC368" s="205"/>
      <c r="AD368" s="205"/>
      <c r="AE368" s="205"/>
      <c r="AF368" s="205"/>
      <c r="AG368" s="205"/>
      <c r="AH368" s="205"/>
      <c r="AI368" s="205"/>
      <c r="AJ368" s="205"/>
      <c r="AK368" s="205"/>
      <c r="AL368" s="205"/>
      <c r="AM368" s="205"/>
      <c r="AN368" s="205"/>
      <c r="AO368" s="205"/>
      <c r="AP368" s="205"/>
      <c r="AQ368" s="205"/>
      <c r="AR368" s="205"/>
      <c r="AS368" s="205"/>
      <c r="AT368" s="205"/>
      <c r="AU368" s="205"/>
    </row>
    <row r="369" spans="14:47" ht="18.75" customHeight="1">
      <c r="N369" s="25"/>
      <c r="O369" s="205"/>
      <c r="P369" s="205"/>
      <c r="Q369" s="205"/>
      <c r="R369" s="205"/>
      <c r="S369" s="205"/>
      <c r="T369" s="205"/>
      <c r="U369" s="205"/>
      <c r="V369" s="205"/>
      <c r="W369" s="205"/>
      <c r="X369" s="205"/>
      <c r="Y369" s="205"/>
      <c r="Z369" s="205"/>
      <c r="AA369" s="205"/>
      <c r="AB369" s="205"/>
      <c r="AC369" s="205"/>
      <c r="AD369" s="205"/>
      <c r="AE369" s="205"/>
      <c r="AF369" s="205"/>
      <c r="AG369" s="205"/>
      <c r="AH369" s="205"/>
      <c r="AI369" s="205"/>
      <c r="AJ369" s="205"/>
      <c r="AK369" s="205"/>
      <c r="AL369" s="205"/>
      <c r="AM369" s="205"/>
      <c r="AN369" s="205"/>
      <c r="AO369" s="205"/>
      <c r="AP369" s="205"/>
      <c r="AQ369" s="205"/>
      <c r="AR369" s="205"/>
      <c r="AS369" s="205"/>
      <c r="AT369" s="205"/>
      <c r="AU369" s="205"/>
    </row>
    <row r="370" spans="14:47" ht="18.75" customHeight="1">
      <c r="N370" s="25"/>
      <c r="O370" s="205"/>
      <c r="P370" s="205"/>
      <c r="Q370" s="205"/>
      <c r="R370" s="205"/>
      <c r="S370" s="205"/>
      <c r="T370" s="205"/>
      <c r="U370" s="205"/>
      <c r="V370" s="205"/>
      <c r="W370" s="205"/>
      <c r="X370" s="205"/>
      <c r="Y370" s="205"/>
      <c r="Z370" s="205"/>
      <c r="AA370" s="205"/>
      <c r="AB370" s="205"/>
      <c r="AC370" s="205"/>
      <c r="AD370" s="205"/>
      <c r="AE370" s="205"/>
      <c r="AF370" s="205"/>
      <c r="AG370" s="205"/>
      <c r="AH370" s="205"/>
      <c r="AI370" s="205"/>
      <c r="AJ370" s="205"/>
      <c r="AK370" s="205"/>
      <c r="AL370" s="205"/>
      <c r="AM370" s="205"/>
      <c r="AN370" s="205"/>
      <c r="AO370" s="205"/>
      <c r="AP370" s="205"/>
      <c r="AQ370" s="205"/>
      <c r="AR370" s="205"/>
      <c r="AS370" s="205"/>
      <c r="AT370" s="205"/>
      <c r="AU370" s="205"/>
    </row>
    <row r="371" spans="14:47" ht="18.75" customHeight="1">
      <c r="N371" s="25"/>
      <c r="O371" s="205"/>
      <c r="P371" s="205"/>
      <c r="Q371" s="205"/>
      <c r="R371" s="205"/>
      <c r="S371" s="205"/>
      <c r="T371" s="205"/>
      <c r="U371" s="205"/>
      <c r="V371" s="205"/>
      <c r="W371" s="205"/>
      <c r="X371" s="205"/>
      <c r="Y371" s="205"/>
      <c r="Z371" s="205"/>
      <c r="AA371" s="205"/>
      <c r="AB371" s="205"/>
      <c r="AC371" s="205"/>
      <c r="AD371" s="205"/>
      <c r="AE371" s="205"/>
      <c r="AF371" s="205"/>
      <c r="AG371" s="205"/>
      <c r="AH371" s="205"/>
      <c r="AI371" s="205"/>
      <c r="AJ371" s="205"/>
      <c r="AK371" s="205"/>
      <c r="AL371" s="205"/>
      <c r="AM371" s="205"/>
      <c r="AN371" s="205"/>
      <c r="AO371" s="205"/>
      <c r="AP371" s="205"/>
      <c r="AQ371" s="205"/>
      <c r="AR371" s="205"/>
      <c r="AS371" s="205"/>
      <c r="AT371" s="205"/>
      <c r="AU371" s="205"/>
    </row>
    <row r="372" spans="14:47" ht="18.75" customHeight="1">
      <c r="N372" s="25"/>
      <c r="O372" s="205"/>
      <c r="P372" s="205"/>
      <c r="Q372" s="205"/>
      <c r="R372" s="205"/>
      <c r="S372" s="205"/>
      <c r="T372" s="205"/>
      <c r="U372" s="205"/>
      <c r="V372" s="205"/>
      <c r="W372" s="205"/>
      <c r="X372" s="205"/>
      <c r="Y372" s="205"/>
      <c r="Z372" s="205"/>
      <c r="AA372" s="205"/>
      <c r="AB372" s="205"/>
      <c r="AC372" s="205"/>
      <c r="AD372" s="205"/>
      <c r="AE372" s="205"/>
      <c r="AF372" s="205"/>
      <c r="AG372" s="205"/>
      <c r="AH372" s="205"/>
      <c r="AI372" s="205"/>
      <c r="AJ372" s="205"/>
      <c r="AK372" s="205"/>
      <c r="AL372" s="205"/>
      <c r="AM372" s="205"/>
      <c r="AN372" s="205"/>
      <c r="AO372" s="205"/>
      <c r="AP372" s="205"/>
      <c r="AQ372" s="205"/>
      <c r="AR372" s="205"/>
      <c r="AS372" s="205"/>
      <c r="AT372" s="205"/>
      <c r="AU372" s="205"/>
    </row>
    <row r="373" spans="14:47" ht="18.75" customHeight="1">
      <c r="N373" s="25"/>
      <c r="O373" s="205"/>
      <c r="P373" s="205"/>
      <c r="Q373" s="205"/>
      <c r="R373" s="205"/>
      <c r="S373" s="205"/>
      <c r="T373" s="205"/>
      <c r="U373" s="205"/>
      <c r="V373" s="205"/>
      <c r="W373" s="205"/>
      <c r="X373" s="205"/>
      <c r="Y373" s="205"/>
      <c r="Z373" s="205"/>
      <c r="AA373" s="205"/>
      <c r="AB373" s="205"/>
      <c r="AC373" s="205"/>
      <c r="AD373" s="205"/>
      <c r="AE373" s="205"/>
      <c r="AF373" s="205"/>
      <c r="AG373" s="205"/>
      <c r="AH373" s="205"/>
      <c r="AI373" s="205"/>
      <c r="AJ373" s="205"/>
      <c r="AK373" s="205"/>
      <c r="AL373" s="205"/>
      <c r="AM373" s="205"/>
      <c r="AN373" s="205"/>
      <c r="AO373" s="205"/>
      <c r="AP373" s="205"/>
      <c r="AQ373" s="205"/>
      <c r="AR373" s="205"/>
      <c r="AS373" s="205"/>
      <c r="AT373" s="205"/>
      <c r="AU373" s="205"/>
    </row>
    <row r="374" spans="14:47" ht="18.75" customHeight="1">
      <c r="N374" s="25"/>
      <c r="O374" s="205"/>
      <c r="P374" s="205"/>
      <c r="Q374" s="205"/>
      <c r="R374" s="205"/>
      <c r="S374" s="205"/>
      <c r="T374" s="205"/>
      <c r="U374" s="205"/>
      <c r="V374" s="205"/>
      <c r="W374" s="205"/>
      <c r="X374" s="205"/>
      <c r="Y374" s="205"/>
      <c r="Z374" s="205"/>
      <c r="AA374" s="205"/>
      <c r="AB374" s="205"/>
      <c r="AC374" s="205"/>
      <c r="AD374" s="205"/>
      <c r="AE374" s="205"/>
      <c r="AF374" s="205"/>
      <c r="AG374" s="205"/>
      <c r="AH374" s="205"/>
      <c r="AI374" s="205"/>
      <c r="AJ374" s="205"/>
      <c r="AK374" s="205"/>
      <c r="AL374" s="205"/>
      <c r="AM374" s="205"/>
      <c r="AN374" s="205"/>
      <c r="AO374" s="205"/>
      <c r="AP374" s="205"/>
      <c r="AQ374" s="205"/>
      <c r="AR374" s="205"/>
      <c r="AS374" s="205"/>
      <c r="AT374" s="205"/>
      <c r="AU374" s="205"/>
    </row>
    <row r="375" spans="14:47" ht="18.75" customHeight="1">
      <c r="N375" s="25"/>
      <c r="O375" s="205"/>
      <c r="P375" s="205"/>
      <c r="Q375" s="205"/>
      <c r="R375" s="205"/>
      <c r="S375" s="205"/>
      <c r="T375" s="205"/>
      <c r="U375" s="205"/>
      <c r="V375" s="205"/>
      <c r="W375" s="205"/>
      <c r="X375" s="205"/>
      <c r="Y375" s="205"/>
      <c r="Z375" s="205"/>
      <c r="AA375" s="205"/>
      <c r="AB375" s="205"/>
      <c r="AC375" s="205"/>
      <c r="AD375" s="205"/>
      <c r="AE375" s="205"/>
      <c r="AF375" s="205"/>
      <c r="AG375" s="205"/>
      <c r="AH375" s="205"/>
      <c r="AI375" s="205"/>
      <c r="AJ375" s="205"/>
      <c r="AK375" s="205"/>
      <c r="AL375" s="205"/>
      <c r="AM375" s="205"/>
      <c r="AN375" s="205"/>
      <c r="AO375" s="205"/>
      <c r="AP375" s="205"/>
      <c r="AQ375" s="205"/>
      <c r="AR375" s="205"/>
      <c r="AS375" s="205"/>
      <c r="AT375" s="205"/>
      <c r="AU375" s="205"/>
    </row>
    <row r="376" spans="14:47" ht="18.75" customHeight="1">
      <c r="N376" s="25"/>
      <c r="O376" s="205"/>
      <c r="P376" s="205"/>
      <c r="Q376" s="205"/>
      <c r="R376" s="205"/>
      <c r="S376" s="205"/>
      <c r="T376" s="205"/>
      <c r="U376" s="205"/>
      <c r="V376" s="205"/>
      <c r="W376" s="205"/>
      <c r="X376" s="205"/>
      <c r="Y376" s="205"/>
      <c r="Z376" s="205"/>
      <c r="AA376" s="205"/>
      <c r="AB376" s="205"/>
      <c r="AC376" s="205"/>
      <c r="AD376" s="205"/>
      <c r="AE376" s="205"/>
      <c r="AF376" s="205"/>
      <c r="AG376" s="205"/>
      <c r="AH376" s="205"/>
      <c r="AI376" s="205"/>
      <c r="AJ376" s="205"/>
      <c r="AK376" s="205"/>
      <c r="AL376" s="205"/>
      <c r="AM376" s="205"/>
      <c r="AN376" s="205"/>
      <c r="AO376" s="205"/>
      <c r="AP376" s="205"/>
      <c r="AQ376" s="205"/>
      <c r="AR376" s="205"/>
      <c r="AS376" s="205"/>
      <c r="AT376" s="205"/>
      <c r="AU376" s="205"/>
    </row>
    <row r="377" spans="14:47" ht="18.75" customHeight="1">
      <c r="N377" s="25"/>
      <c r="O377" s="205"/>
      <c r="P377" s="205"/>
      <c r="Q377" s="205"/>
      <c r="R377" s="205"/>
      <c r="S377" s="205"/>
      <c r="T377" s="205"/>
      <c r="U377" s="205"/>
      <c r="V377" s="205"/>
      <c r="W377" s="205"/>
      <c r="X377" s="205"/>
      <c r="Y377" s="205"/>
      <c r="Z377" s="205"/>
      <c r="AA377" s="205"/>
      <c r="AB377" s="205"/>
      <c r="AC377" s="205"/>
      <c r="AD377" s="205"/>
      <c r="AE377" s="205"/>
      <c r="AF377" s="205"/>
      <c r="AG377" s="205"/>
      <c r="AH377" s="205"/>
      <c r="AI377" s="205"/>
      <c r="AJ377" s="205"/>
      <c r="AK377" s="205"/>
      <c r="AL377" s="205"/>
      <c r="AM377" s="205"/>
      <c r="AN377" s="205"/>
      <c r="AO377" s="205"/>
      <c r="AP377" s="205"/>
      <c r="AQ377" s="205"/>
      <c r="AR377" s="205"/>
      <c r="AS377" s="205"/>
      <c r="AT377" s="205"/>
      <c r="AU377" s="205"/>
    </row>
    <row r="378" spans="14:47" ht="18.75" customHeight="1">
      <c r="N378" s="25"/>
      <c r="O378" s="205"/>
      <c r="P378" s="205"/>
      <c r="Q378" s="205"/>
      <c r="R378" s="205"/>
      <c r="S378" s="205"/>
      <c r="T378" s="205"/>
      <c r="U378" s="205"/>
      <c r="V378" s="205"/>
      <c r="W378" s="205"/>
      <c r="X378" s="205"/>
      <c r="Y378" s="205"/>
      <c r="Z378" s="205"/>
      <c r="AA378" s="205"/>
      <c r="AB378" s="205"/>
      <c r="AC378" s="205"/>
      <c r="AD378" s="205"/>
      <c r="AE378" s="205"/>
      <c r="AF378" s="205"/>
      <c r="AG378" s="205"/>
      <c r="AH378" s="205"/>
      <c r="AI378" s="205"/>
      <c r="AJ378" s="205"/>
      <c r="AK378" s="205"/>
      <c r="AL378" s="205"/>
      <c r="AM378" s="205"/>
      <c r="AN378" s="205"/>
      <c r="AO378" s="205"/>
      <c r="AP378" s="205"/>
      <c r="AQ378" s="205"/>
      <c r="AR378" s="205"/>
      <c r="AS378" s="205"/>
      <c r="AT378" s="205"/>
      <c r="AU378" s="205"/>
    </row>
    <row r="379" spans="14:47" ht="18.75" customHeight="1">
      <c r="N379" s="25"/>
      <c r="O379" s="205"/>
      <c r="P379" s="205"/>
      <c r="Q379" s="205"/>
      <c r="R379" s="205"/>
      <c r="S379" s="205"/>
      <c r="T379" s="205"/>
      <c r="U379" s="205"/>
      <c r="V379" s="205"/>
      <c r="W379" s="205"/>
      <c r="X379" s="205"/>
      <c r="Y379" s="205"/>
      <c r="Z379" s="205"/>
      <c r="AA379" s="205"/>
      <c r="AB379" s="205"/>
      <c r="AC379" s="205"/>
      <c r="AD379" s="205"/>
      <c r="AE379" s="205"/>
      <c r="AF379" s="205"/>
      <c r="AG379" s="205"/>
      <c r="AH379" s="205"/>
      <c r="AI379" s="205"/>
      <c r="AJ379" s="205"/>
      <c r="AK379" s="205"/>
      <c r="AL379" s="205"/>
      <c r="AM379" s="205"/>
      <c r="AN379" s="205"/>
      <c r="AO379" s="205"/>
      <c r="AP379" s="205"/>
      <c r="AQ379" s="205"/>
      <c r="AR379" s="205"/>
      <c r="AS379" s="205"/>
      <c r="AT379" s="205"/>
      <c r="AU379" s="205"/>
    </row>
    <row r="380" spans="14:47" ht="18.75" customHeight="1">
      <c r="N380" s="25"/>
      <c r="O380" s="205"/>
      <c r="P380" s="205"/>
      <c r="Q380" s="205"/>
      <c r="R380" s="205"/>
      <c r="S380" s="205"/>
      <c r="T380" s="205"/>
      <c r="U380" s="205"/>
      <c r="V380" s="205"/>
      <c r="W380" s="205"/>
      <c r="X380" s="205"/>
      <c r="Y380" s="205"/>
      <c r="Z380" s="205"/>
      <c r="AA380" s="205"/>
      <c r="AB380" s="205"/>
      <c r="AC380" s="205"/>
      <c r="AD380" s="205"/>
      <c r="AE380" s="205"/>
      <c r="AF380" s="205"/>
      <c r="AG380" s="205"/>
      <c r="AH380" s="205"/>
      <c r="AI380" s="205"/>
      <c r="AJ380" s="205"/>
      <c r="AK380" s="205"/>
      <c r="AL380" s="205"/>
      <c r="AM380" s="205"/>
      <c r="AN380" s="205"/>
      <c r="AO380" s="205"/>
      <c r="AP380" s="205"/>
      <c r="AQ380" s="205"/>
      <c r="AR380" s="205"/>
      <c r="AS380" s="205"/>
      <c r="AT380" s="205"/>
      <c r="AU380" s="205"/>
    </row>
    <row r="381" spans="14:47" ht="18.75" customHeight="1">
      <c r="N381" s="25"/>
      <c r="O381" s="205"/>
      <c r="P381" s="205"/>
      <c r="Q381" s="205"/>
      <c r="R381" s="205"/>
      <c r="S381" s="205"/>
      <c r="T381" s="205"/>
      <c r="U381" s="205"/>
      <c r="V381" s="205"/>
      <c r="W381" s="205"/>
      <c r="X381" s="205"/>
      <c r="Y381" s="205"/>
      <c r="Z381" s="205"/>
      <c r="AA381" s="205"/>
      <c r="AB381" s="205"/>
      <c r="AC381" s="205"/>
      <c r="AD381" s="205"/>
      <c r="AE381" s="205"/>
      <c r="AF381" s="205"/>
      <c r="AG381" s="205"/>
      <c r="AH381" s="205"/>
      <c r="AI381" s="205"/>
      <c r="AJ381" s="205"/>
      <c r="AK381" s="205"/>
      <c r="AL381" s="205"/>
      <c r="AM381" s="205"/>
      <c r="AN381" s="205"/>
      <c r="AO381" s="205"/>
      <c r="AP381" s="205"/>
      <c r="AQ381" s="205"/>
      <c r="AR381" s="205"/>
      <c r="AS381" s="205"/>
      <c r="AT381" s="205"/>
      <c r="AU381" s="205"/>
    </row>
    <row r="382" spans="14:47" ht="18.75" customHeight="1">
      <c r="N382" s="25"/>
      <c r="O382" s="205"/>
      <c r="P382" s="205"/>
      <c r="Q382" s="205"/>
      <c r="R382" s="205"/>
      <c r="S382" s="205"/>
      <c r="T382" s="205"/>
      <c r="U382" s="205"/>
      <c r="V382" s="205"/>
      <c r="W382" s="205"/>
      <c r="X382" s="205"/>
      <c r="Y382" s="205"/>
      <c r="Z382" s="205"/>
      <c r="AA382" s="205"/>
      <c r="AB382" s="205"/>
      <c r="AC382" s="205"/>
      <c r="AD382" s="205"/>
      <c r="AE382" s="205"/>
      <c r="AF382" s="205"/>
      <c r="AG382" s="205"/>
      <c r="AH382" s="205"/>
      <c r="AI382" s="205"/>
      <c r="AJ382" s="205"/>
      <c r="AK382" s="205"/>
      <c r="AL382" s="205"/>
      <c r="AM382" s="205"/>
      <c r="AN382" s="205"/>
      <c r="AO382" s="205"/>
      <c r="AP382" s="205"/>
      <c r="AQ382" s="205"/>
      <c r="AR382" s="205"/>
      <c r="AS382" s="205"/>
      <c r="AT382" s="205"/>
      <c r="AU382" s="205"/>
    </row>
    <row r="383" spans="14:47" ht="18.75" customHeight="1">
      <c r="N383" s="25"/>
      <c r="O383" s="205"/>
      <c r="P383" s="205"/>
      <c r="Q383" s="205"/>
      <c r="R383" s="205"/>
      <c r="S383" s="205"/>
      <c r="T383" s="205"/>
      <c r="U383" s="205"/>
      <c r="V383" s="205"/>
      <c r="W383" s="205"/>
      <c r="X383" s="205"/>
      <c r="Y383" s="205"/>
      <c r="Z383" s="205"/>
      <c r="AA383" s="205"/>
      <c r="AB383" s="205"/>
      <c r="AC383" s="205"/>
      <c r="AD383" s="205"/>
      <c r="AE383" s="205"/>
      <c r="AF383" s="205"/>
      <c r="AG383" s="205"/>
      <c r="AH383" s="205"/>
      <c r="AI383" s="205"/>
      <c r="AJ383" s="205"/>
      <c r="AK383" s="205"/>
      <c r="AL383" s="205"/>
      <c r="AM383" s="205"/>
      <c r="AN383" s="205"/>
      <c r="AO383" s="205"/>
      <c r="AP383" s="205"/>
      <c r="AQ383" s="205"/>
      <c r="AR383" s="205"/>
      <c r="AS383" s="205"/>
      <c r="AT383" s="205"/>
      <c r="AU383" s="205"/>
    </row>
    <row r="384" spans="14:47" ht="18.75" customHeight="1">
      <c r="N384" s="25"/>
      <c r="O384" s="205"/>
      <c r="P384" s="205"/>
      <c r="Q384" s="205"/>
      <c r="R384" s="205"/>
      <c r="S384" s="205"/>
      <c r="T384" s="205"/>
      <c r="U384" s="205"/>
      <c r="V384" s="205"/>
      <c r="W384" s="205"/>
      <c r="X384" s="205"/>
      <c r="Y384" s="205"/>
      <c r="Z384" s="205"/>
      <c r="AA384" s="205"/>
      <c r="AB384" s="205"/>
      <c r="AC384" s="205"/>
      <c r="AD384" s="205"/>
      <c r="AE384" s="205"/>
      <c r="AF384" s="205"/>
      <c r="AG384" s="205"/>
      <c r="AH384" s="205"/>
      <c r="AI384" s="205"/>
      <c r="AJ384" s="205"/>
      <c r="AK384" s="205"/>
      <c r="AL384" s="205"/>
      <c r="AM384" s="205"/>
      <c r="AN384" s="205"/>
      <c r="AO384" s="205"/>
      <c r="AP384" s="205"/>
      <c r="AQ384" s="205"/>
      <c r="AR384" s="205"/>
      <c r="AS384" s="205"/>
      <c r="AT384" s="205"/>
      <c r="AU384" s="205"/>
    </row>
    <row r="385" spans="14:47" ht="18.75" customHeight="1">
      <c r="N385" s="25"/>
      <c r="O385" s="205"/>
      <c r="P385" s="205"/>
      <c r="Q385" s="205"/>
      <c r="R385" s="205"/>
      <c r="S385" s="205"/>
      <c r="T385" s="205"/>
      <c r="U385" s="205"/>
      <c r="V385" s="205"/>
      <c r="W385" s="205"/>
      <c r="X385" s="205"/>
      <c r="Y385" s="205"/>
      <c r="Z385" s="205"/>
      <c r="AA385" s="205"/>
      <c r="AB385" s="205"/>
      <c r="AC385" s="205"/>
      <c r="AD385" s="205"/>
      <c r="AE385" s="205"/>
      <c r="AF385" s="205"/>
      <c r="AG385" s="205"/>
      <c r="AH385" s="205"/>
      <c r="AI385" s="205"/>
      <c r="AJ385" s="205"/>
      <c r="AK385" s="205"/>
      <c r="AL385" s="205"/>
      <c r="AM385" s="205"/>
      <c r="AN385" s="205"/>
      <c r="AO385" s="205"/>
      <c r="AP385" s="205"/>
      <c r="AQ385" s="205"/>
      <c r="AR385" s="205"/>
      <c r="AS385" s="205"/>
      <c r="AT385" s="205"/>
      <c r="AU385" s="205"/>
    </row>
    <row r="386" spans="14:47" ht="18.75" customHeight="1">
      <c r="N386" s="25"/>
      <c r="O386" s="205"/>
      <c r="P386" s="205"/>
      <c r="Q386" s="205"/>
      <c r="R386" s="205"/>
      <c r="S386" s="205"/>
      <c r="T386" s="205"/>
      <c r="U386" s="205"/>
      <c r="V386" s="205"/>
      <c r="W386" s="205"/>
      <c r="X386" s="205"/>
      <c r="Y386" s="205"/>
      <c r="Z386" s="205"/>
      <c r="AA386" s="205"/>
      <c r="AB386" s="205"/>
      <c r="AC386" s="205"/>
      <c r="AD386" s="205"/>
      <c r="AE386" s="205"/>
      <c r="AF386" s="205"/>
      <c r="AG386" s="205"/>
      <c r="AH386" s="205"/>
      <c r="AI386" s="205"/>
      <c r="AJ386" s="205"/>
      <c r="AK386" s="205"/>
      <c r="AL386" s="205"/>
      <c r="AM386" s="205"/>
      <c r="AN386" s="205"/>
      <c r="AO386" s="205"/>
      <c r="AP386" s="205"/>
      <c r="AQ386" s="205"/>
      <c r="AR386" s="205"/>
      <c r="AS386" s="205"/>
      <c r="AT386" s="205"/>
      <c r="AU386" s="205"/>
    </row>
    <row r="387" spans="14:47" ht="18.75" customHeight="1">
      <c r="N387" s="25"/>
      <c r="O387" s="205"/>
      <c r="P387" s="205"/>
      <c r="Q387" s="205"/>
      <c r="R387" s="205"/>
      <c r="S387" s="205"/>
      <c r="T387" s="205"/>
      <c r="U387" s="205"/>
      <c r="V387" s="205"/>
      <c r="W387" s="205"/>
      <c r="X387" s="205"/>
      <c r="Y387" s="205"/>
      <c r="Z387" s="205"/>
      <c r="AA387" s="205"/>
      <c r="AB387" s="205"/>
      <c r="AC387" s="205"/>
      <c r="AD387" s="205"/>
      <c r="AE387" s="205"/>
      <c r="AF387" s="205"/>
      <c r="AG387" s="205"/>
      <c r="AH387" s="205"/>
      <c r="AI387" s="205"/>
      <c r="AJ387" s="205"/>
      <c r="AK387" s="205"/>
      <c r="AL387" s="205"/>
      <c r="AM387" s="205"/>
      <c r="AN387" s="205"/>
      <c r="AO387" s="205"/>
      <c r="AP387" s="205"/>
      <c r="AQ387" s="205"/>
      <c r="AR387" s="205"/>
      <c r="AS387" s="205"/>
      <c r="AT387" s="205"/>
      <c r="AU387" s="205"/>
    </row>
    <row r="388" spans="14:47" ht="18.75" customHeight="1">
      <c r="N388" s="25"/>
      <c r="O388" s="205"/>
      <c r="P388" s="205"/>
      <c r="Q388" s="205"/>
      <c r="R388" s="205"/>
      <c r="S388" s="205"/>
      <c r="T388" s="205"/>
      <c r="U388" s="205"/>
      <c r="V388" s="205"/>
      <c r="W388" s="205"/>
      <c r="X388" s="205"/>
      <c r="Y388" s="205"/>
      <c r="Z388" s="205"/>
      <c r="AA388" s="205"/>
      <c r="AB388" s="205"/>
      <c r="AC388" s="205"/>
      <c r="AD388" s="205"/>
      <c r="AE388" s="205"/>
      <c r="AF388" s="205"/>
      <c r="AG388" s="205"/>
      <c r="AH388" s="205"/>
      <c r="AI388" s="205"/>
      <c r="AJ388" s="205"/>
      <c r="AK388" s="205"/>
      <c r="AL388" s="205"/>
      <c r="AM388" s="205"/>
      <c r="AN388" s="205"/>
      <c r="AO388" s="205"/>
      <c r="AP388" s="205"/>
      <c r="AQ388" s="205"/>
      <c r="AR388" s="205"/>
      <c r="AS388" s="205"/>
      <c r="AT388" s="205"/>
      <c r="AU388" s="205"/>
    </row>
    <row r="389" spans="14:47" ht="18.75" customHeight="1">
      <c r="N389" s="25"/>
      <c r="O389" s="205"/>
      <c r="P389" s="205"/>
      <c r="Q389" s="205"/>
      <c r="R389" s="205"/>
      <c r="S389" s="205"/>
      <c r="T389" s="205"/>
      <c r="U389" s="205"/>
      <c r="V389" s="205"/>
      <c r="W389" s="205"/>
      <c r="X389" s="205"/>
      <c r="Y389" s="205"/>
      <c r="Z389" s="205"/>
      <c r="AA389" s="205"/>
      <c r="AB389" s="205"/>
      <c r="AC389" s="205"/>
      <c r="AD389" s="205"/>
      <c r="AE389" s="205"/>
      <c r="AF389" s="205"/>
      <c r="AG389" s="205"/>
      <c r="AH389" s="205"/>
      <c r="AI389" s="205"/>
      <c r="AJ389" s="205"/>
      <c r="AK389" s="205"/>
      <c r="AL389" s="205"/>
      <c r="AM389" s="205"/>
      <c r="AN389" s="205"/>
      <c r="AO389" s="205"/>
      <c r="AP389" s="205"/>
      <c r="AQ389" s="205"/>
      <c r="AR389" s="205"/>
      <c r="AS389" s="205"/>
      <c r="AT389" s="205"/>
      <c r="AU389" s="205"/>
    </row>
    <row r="390" spans="14:47" ht="18.75" customHeight="1">
      <c r="N390" s="25"/>
      <c r="O390" s="205"/>
      <c r="P390" s="205"/>
      <c r="Q390" s="205"/>
      <c r="R390" s="205"/>
      <c r="S390" s="205"/>
      <c r="T390" s="205"/>
      <c r="U390" s="205"/>
      <c r="V390" s="205"/>
      <c r="W390" s="205"/>
      <c r="X390" s="205"/>
      <c r="Y390" s="205"/>
      <c r="Z390" s="205"/>
      <c r="AA390" s="205"/>
      <c r="AB390" s="205"/>
      <c r="AC390" s="205"/>
      <c r="AD390" s="205"/>
      <c r="AE390" s="205"/>
      <c r="AF390" s="205"/>
      <c r="AG390" s="205"/>
      <c r="AH390" s="205"/>
      <c r="AI390" s="205"/>
      <c r="AJ390" s="205"/>
      <c r="AK390" s="205"/>
      <c r="AL390" s="205"/>
      <c r="AM390" s="205"/>
      <c r="AN390" s="205"/>
      <c r="AO390" s="205"/>
      <c r="AP390" s="205"/>
      <c r="AQ390" s="205"/>
      <c r="AR390" s="205"/>
      <c r="AS390" s="205"/>
      <c r="AT390" s="205"/>
      <c r="AU390" s="205"/>
    </row>
    <row r="391" spans="14:47" ht="18.75" customHeight="1">
      <c r="N391" s="25"/>
      <c r="O391" s="205"/>
      <c r="P391" s="205"/>
      <c r="Q391" s="205"/>
      <c r="R391" s="205"/>
      <c r="S391" s="205"/>
      <c r="T391" s="205"/>
      <c r="U391" s="205"/>
      <c r="V391" s="205"/>
      <c r="W391" s="205"/>
      <c r="X391" s="205"/>
      <c r="Y391" s="205"/>
      <c r="Z391" s="205"/>
      <c r="AA391" s="205"/>
      <c r="AB391" s="205"/>
      <c r="AC391" s="205"/>
      <c r="AD391" s="205"/>
      <c r="AE391" s="205"/>
      <c r="AF391" s="205"/>
      <c r="AG391" s="205"/>
      <c r="AH391" s="205"/>
      <c r="AI391" s="205"/>
      <c r="AJ391" s="205"/>
      <c r="AK391" s="205"/>
      <c r="AL391" s="205"/>
      <c r="AM391" s="205"/>
      <c r="AN391" s="205"/>
      <c r="AO391" s="205"/>
      <c r="AP391" s="205"/>
      <c r="AQ391" s="205"/>
      <c r="AR391" s="205"/>
      <c r="AS391" s="205"/>
      <c r="AT391" s="205"/>
      <c r="AU391" s="205"/>
    </row>
    <row r="392" spans="14:47" ht="18.75" customHeight="1">
      <c r="N392" s="25"/>
      <c r="O392" s="205"/>
      <c r="P392" s="205"/>
      <c r="Q392" s="205"/>
      <c r="R392" s="205"/>
      <c r="S392" s="205"/>
      <c r="T392" s="205"/>
      <c r="U392" s="205"/>
      <c r="V392" s="205"/>
      <c r="W392" s="205"/>
      <c r="X392" s="205"/>
      <c r="Y392" s="205"/>
      <c r="Z392" s="205"/>
      <c r="AA392" s="205"/>
      <c r="AB392" s="205"/>
      <c r="AC392" s="205"/>
      <c r="AD392" s="205"/>
      <c r="AE392" s="205"/>
      <c r="AF392" s="205"/>
      <c r="AG392" s="205"/>
      <c r="AH392" s="205"/>
      <c r="AI392" s="205"/>
      <c r="AJ392" s="205"/>
      <c r="AK392" s="205"/>
      <c r="AL392" s="205"/>
      <c r="AM392" s="205"/>
      <c r="AN392" s="205"/>
      <c r="AO392" s="205"/>
      <c r="AP392" s="205"/>
      <c r="AQ392" s="205"/>
      <c r="AR392" s="205"/>
      <c r="AS392" s="205"/>
      <c r="AT392" s="205"/>
      <c r="AU392" s="205"/>
    </row>
    <row r="393" spans="14:47" ht="18.75" customHeight="1">
      <c r="N393" s="25"/>
      <c r="O393" s="205"/>
      <c r="P393" s="205"/>
      <c r="Q393" s="205"/>
      <c r="R393" s="205"/>
      <c r="S393" s="205"/>
      <c r="T393" s="205"/>
      <c r="U393" s="205"/>
      <c r="V393" s="205"/>
      <c r="W393" s="205"/>
      <c r="X393" s="205"/>
      <c r="Y393" s="205"/>
      <c r="Z393" s="205"/>
      <c r="AA393" s="205"/>
      <c r="AB393" s="205"/>
      <c r="AC393" s="205"/>
      <c r="AD393" s="205"/>
      <c r="AE393" s="205"/>
      <c r="AF393" s="205"/>
      <c r="AG393" s="205"/>
      <c r="AH393" s="205"/>
      <c r="AI393" s="205"/>
      <c r="AJ393" s="205"/>
      <c r="AK393" s="205"/>
      <c r="AL393" s="205"/>
      <c r="AM393" s="205"/>
      <c r="AN393" s="205"/>
      <c r="AO393" s="205"/>
      <c r="AP393" s="205"/>
      <c r="AQ393" s="205"/>
      <c r="AR393" s="205"/>
      <c r="AS393" s="205"/>
      <c r="AT393" s="205"/>
      <c r="AU393" s="205"/>
    </row>
    <row r="394" spans="14:47" ht="18.75" customHeight="1">
      <c r="N394" s="25"/>
      <c r="O394" s="205"/>
      <c r="P394" s="205"/>
      <c r="Q394" s="205"/>
      <c r="R394" s="205"/>
      <c r="S394" s="205"/>
      <c r="T394" s="205"/>
      <c r="U394" s="205"/>
      <c r="V394" s="205"/>
      <c r="W394" s="205"/>
      <c r="X394" s="205"/>
      <c r="Y394" s="205"/>
      <c r="Z394" s="205"/>
      <c r="AA394" s="205"/>
      <c r="AB394" s="205"/>
      <c r="AC394" s="205"/>
      <c r="AD394" s="205"/>
      <c r="AE394" s="205"/>
      <c r="AF394" s="205"/>
      <c r="AG394" s="205"/>
      <c r="AH394" s="205"/>
      <c r="AI394" s="205"/>
      <c r="AJ394" s="205"/>
      <c r="AK394" s="205"/>
      <c r="AL394" s="205"/>
      <c r="AM394" s="205"/>
      <c r="AN394" s="205"/>
      <c r="AO394" s="205"/>
      <c r="AP394" s="205"/>
      <c r="AQ394" s="205"/>
      <c r="AR394" s="205"/>
      <c r="AS394" s="205"/>
      <c r="AT394" s="205"/>
      <c r="AU394" s="205"/>
    </row>
    <row r="395" spans="14:47" ht="18.75" customHeight="1">
      <c r="N395" s="25"/>
      <c r="O395" s="205"/>
      <c r="P395" s="205"/>
      <c r="Q395" s="205"/>
      <c r="R395" s="205"/>
      <c r="S395" s="205"/>
      <c r="T395" s="205"/>
      <c r="U395" s="205"/>
      <c r="V395" s="205"/>
      <c r="W395" s="205"/>
      <c r="X395" s="205"/>
      <c r="Y395" s="205"/>
      <c r="Z395" s="205"/>
      <c r="AA395" s="205"/>
      <c r="AB395" s="205"/>
      <c r="AC395" s="205"/>
      <c r="AD395" s="205"/>
      <c r="AE395" s="205"/>
      <c r="AF395" s="205"/>
      <c r="AG395" s="205"/>
      <c r="AH395" s="205"/>
      <c r="AI395" s="205"/>
      <c r="AJ395" s="205"/>
      <c r="AK395" s="205"/>
      <c r="AL395" s="205"/>
      <c r="AM395" s="205"/>
      <c r="AN395" s="205"/>
      <c r="AO395" s="205"/>
      <c r="AP395" s="205"/>
      <c r="AQ395" s="205"/>
      <c r="AR395" s="205"/>
      <c r="AS395" s="205"/>
      <c r="AT395" s="205"/>
      <c r="AU395" s="205"/>
    </row>
    <row r="396" spans="14:47" ht="18.75" customHeight="1">
      <c r="N396" s="25"/>
      <c r="O396" s="205"/>
      <c r="P396" s="205"/>
      <c r="Q396" s="205"/>
      <c r="R396" s="205"/>
      <c r="S396" s="205"/>
      <c r="T396" s="205"/>
      <c r="U396" s="205"/>
      <c r="V396" s="205"/>
      <c r="W396" s="205"/>
      <c r="X396" s="205"/>
      <c r="Y396" s="205"/>
      <c r="Z396" s="205"/>
      <c r="AA396" s="205"/>
      <c r="AB396" s="205"/>
      <c r="AC396" s="205"/>
      <c r="AD396" s="205"/>
      <c r="AE396" s="205"/>
      <c r="AF396" s="205"/>
      <c r="AG396" s="205"/>
      <c r="AH396" s="205"/>
      <c r="AI396" s="205"/>
      <c r="AJ396" s="205"/>
      <c r="AK396" s="205"/>
      <c r="AL396" s="205"/>
      <c r="AM396" s="205"/>
      <c r="AN396" s="205"/>
      <c r="AO396" s="205"/>
      <c r="AP396" s="205"/>
      <c r="AQ396" s="205"/>
      <c r="AR396" s="205"/>
      <c r="AS396" s="205"/>
      <c r="AT396" s="205"/>
      <c r="AU396" s="205"/>
    </row>
    <row r="397" spans="14:47" ht="18.75" customHeight="1">
      <c r="N397" s="25"/>
      <c r="O397" s="205"/>
      <c r="P397" s="205"/>
      <c r="Q397" s="205"/>
      <c r="R397" s="205"/>
      <c r="S397" s="205"/>
      <c r="T397" s="205"/>
      <c r="U397" s="205"/>
      <c r="V397" s="205"/>
      <c r="W397" s="205"/>
      <c r="X397" s="205"/>
      <c r="Y397" s="205"/>
      <c r="Z397" s="205"/>
      <c r="AA397" s="205"/>
      <c r="AB397" s="205"/>
      <c r="AC397" s="205"/>
      <c r="AD397" s="205"/>
      <c r="AE397" s="205"/>
      <c r="AF397" s="205"/>
      <c r="AG397" s="205"/>
      <c r="AH397" s="205"/>
      <c r="AI397" s="205"/>
      <c r="AJ397" s="205"/>
      <c r="AK397" s="205"/>
      <c r="AL397" s="205"/>
      <c r="AM397" s="205"/>
      <c r="AN397" s="205"/>
      <c r="AO397" s="205"/>
      <c r="AP397" s="205"/>
      <c r="AQ397" s="205"/>
      <c r="AR397" s="205"/>
      <c r="AS397" s="205"/>
      <c r="AT397" s="205"/>
      <c r="AU397" s="205"/>
    </row>
    <row r="398" spans="14:47" ht="18.75" customHeight="1">
      <c r="N398" s="25"/>
      <c r="O398" s="205"/>
      <c r="P398" s="205"/>
      <c r="Q398" s="205"/>
      <c r="R398" s="205"/>
      <c r="S398" s="205"/>
      <c r="T398" s="205"/>
      <c r="U398" s="205"/>
      <c r="V398" s="205"/>
      <c r="W398" s="205"/>
      <c r="X398" s="205"/>
      <c r="Y398" s="205"/>
      <c r="Z398" s="205"/>
      <c r="AA398" s="205"/>
      <c r="AB398" s="205"/>
      <c r="AC398" s="205"/>
      <c r="AD398" s="205"/>
      <c r="AE398" s="205"/>
      <c r="AF398" s="205"/>
      <c r="AG398" s="205"/>
      <c r="AH398" s="205"/>
      <c r="AI398" s="205"/>
      <c r="AJ398" s="205"/>
      <c r="AK398" s="205"/>
      <c r="AL398" s="205"/>
      <c r="AM398" s="205"/>
      <c r="AN398" s="205"/>
      <c r="AO398" s="205"/>
      <c r="AP398" s="205"/>
      <c r="AQ398" s="205"/>
      <c r="AR398" s="205"/>
      <c r="AS398" s="205"/>
      <c r="AT398" s="205"/>
      <c r="AU398" s="205"/>
    </row>
    <row r="399" spans="14:47" ht="18.75" customHeight="1">
      <c r="N399" s="25"/>
      <c r="O399" s="205"/>
      <c r="P399" s="205"/>
      <c r="Q399" s="205"/>
      <c r="R399" s="205"/>
      <c r="S399" s="205"/>
      <c r="T399" s="205"/>
      <c r="U399" s="205"/>
      <c r="V399" s="205"/>
      <c r="W399" s="205"/>
      <c r="X399" s="205"/>
      <c r="Y399" s="205"/>
      <c r="Z399" s="205"/>
      <c r="AA399" s="205"/>
      <c r="AB399" s="205"/>
      <c r="AC399" s="205"/>
      <c r="AD399" s="205"/>
      <c r="AE399" s="205"/>
      <c r="AF399" s="205"/>
      <c r="AG399" s="205"/>
      <c r="AH399" s="205"/>
      <c r="AI399" s="205"/>
      <c r="AJ399" s="205"/>
      <c r="AK399" s="205"/>
      <c r="AL399" s="205"/>
      <c r="AM399" s="205"/>
      <c r="AN399" s="205"/>
      <c r="AO399" s="205"/>
      <c r="AP399" s="205"/>
      <c r="AQ399" s="205"/>
      <c r="AR399" s="205"/>
      <c r="AS399" s="205"/>
      <c r="AT399" s="205"/>
      <c r="AU399" s="205"/>
    </row>
    <row r="400" spans="14:47" ht="18.75" customHeight="1">
      <c r="N400" s="25"/>
      <c r="O400" s="205"/>
      <c r="P400" s="205"/>
      <c r="Q400" s="205"/>
      <c r="R400" s="205"/>
      <c r="S400" s="205"/>
      <c r="T400" s="205"/>
      <c r="U400" s="205"/>
      <c r="V400" s="205"/>
      <c r="W400" s="205"/>
      <c r="X400" s="205"/>
      <c r="Y400" s="205"/>
      <c r="Z400" s="205"/>
      <c r="AA400" s="205"/>
      <c r="AB400" s="205"/>
      <c r="AC400" s="205"/>
      <c r="AD400" s="205"/>
      <c r="AE400" s="205"/>
      <c r="AF400" s="205"/>
      <c r="AG400" s="205"/>
      <c r="AH400" s="205"/>
      <c r="AI400" s="205"/>
      <c r="AJ400" s="205"/>
      <c r="AK400" s="205"/>
      <c r="AL400" s="205"/>
      <c r="AM400" s="205"/>
      <c r="AN400" s="205"/>
      <c r="AO400" s="205"/>
      <c r="AP400" s="205"/>
      <c r="AQ400" s="205"/>
      <c r="AR400" s="205"/>
      <c r="AS400" s="205"/>
      <c r="AT400" s="205"/>
      <c r="AU400" s="205"/>
    </row>
    <row r="401" spans="14:47" ht="18.75" customHeight="1">
      <c r="N401" s="25"/>
      <c r="O401" s="205"/>
      <c r="P401" s="205"/>
      <c r="Q401" s="205"/>
      <c r="R401" s="205"/>
      <c r="S401" s="205"/>
      <c r="T401" s="205"/>
      <c r="U401" s="205"/>
      <c r="V401" s="205"/>
      <c r="W401" s="205"/>
      <c r="X401" s="205"/>
      <c r="Y401" s="205"/>
      <c r="Z401" s="205"/>
      <c r="AA401" s="205"/>
      <c r="AB401" s="205"/>
      <c r="AC401" s="205"/>
      <c r="AD401" s="205"/>
      <c r="AE401" s="205"/>
      <c r="AF401" s="205"/>
      <c r="AG401" s="205"/>
      <c r="AH401" s="205"/>
      <c r="AI401" s="205"/>
      <c r="AJ401" s="205"/>
      <c r="AK401" s="205"/>
      <c r="AL401" s="205"/>
      <c r="AM401" s="205"/>
      <c r="AN401" s="205"/>
      <c r="AO401" s="205"/>
      <c r="AP401" s="205"/>
      <c r="AQ401" s="205"/>
      <c r="AR401" s="205"/>
      <c r="AS401" s="205"/>
      <c r="AT401" s="205"/>
      <c r="AU401" s="205"/>
    </row>
    <row r="402" spans="14:47" ht="18.75" customHeight="1">
      <c r="N402" s="25"/>
      <c r="O402" s="205"/>
      <c r="P402" s="205"/>
      <c r="Q402" s="205"/>
      <c r="R402" s="205"/>
      <c r="S402" s="205"/>
      <c r="T402" s="205"/>
      <c r="U402" s="205"/>
      <c r="V402" s="205"/>
      <c r="W402" s="205"/>
      <c r="X402" s="205"/>
      <c r="Y402" s="205"/>
      <c r="Z402" s="205"/>
      <c r="AA402" s="205"/>
      <c r="AB402" s="205"/>
      <c r="AC402" s="205"/>
      <c r="AD402" s="205"/>
      <c r="AE402" s="205"/>
      <c r="AF402" s="205"/>
      <c r="AG402" s="205"/>
      <c r="AH402" s="205"/>
      <c r="AI402" s="205"/>
      <c r="AJ402" s="205"/>
      <c r="AK402" s="205"/>
      <c r="AL402" s="205"/>
      <c r="AM402" s="205"/>
      <c r="AN402" s="205"/>
      <c r="AO402" s="205"/>
      <c r="AP402" s="205"/>
      <c r="AQ402" s="205"/>
      <c r="AR402" s="205"/>
      <c r="AS402" s="205"/>
      <c r="AT402" s="205"/>
      <c r="AU402" s="205"/>
    </row>
    <row r="403" spans="14:47" ht="18.75" customHeight="1">
      <c r="N403" s="25"/>
      <c r="O403" s="205"/>
      <c r="P403" s="205"/>
      <c r="Q403" s="205"/>
      <c r="R403" s="205"/>
      <c r="S403" s="205"/>
      <c r="T403" s="205"/>
      <c r="U403" s="205"/>
      <c r="V403" s="205"/>
      <c r="W403" s="205"/>
      <c r="X403" s="205"/>
      <c r="Y403" s="205"/>
      <c r="Z403" s="205"/>
      <c r="AA403" s="205"/>
      <c r="AB403" s="205"/>
      <c r="AC403" s="205"/>
      <c r="AD403" s="205"/>
      <c r="AE403" s="205"/>
      <c r="AF403" s="205"/>
      <c r="AG403" s="205"/>
      <c r="AH403" s="205"/>
      <c r="AI403" s="205"/>
      <c r="AJ403" s="205"/>
      <c r="AK403" s="205"/>
      <c r="AL403" s="205"/>
      <c r="AM403" s="205"/>
      <c r="AN403" s="205"/>
      <c r="AO403" s="205"/>
      <c r="AP403" s="205"/>
      <c r="AQ403" s="205"/>
      <c r="AR403" s="205"/>
      <c r="AS403" s="205"/>
      <c r="AT403" s="205"/>
      <c r="AU403" s="205"/>
    </row>
    <row r="404" spans="14:47" ht="18.75" customHeight="1">
      <c r="N404" s="25"/>
      <c r="O404" s="205"/>
      <c r="P404" s="205"/>
      <c r="Q404" s="205"/>
      <c r="R404" s="205"/>
      <c r="S404" s="205"/>
      <c r="T404" s="205"/>
      <c r="U404" s="205"/>
      <c r="V404" s="205"/>
      <c r="W404" s="205"/>
      <c r="X404" s="205"/>
      <c r="Y404" s="205"/>
      <c r="Z404" s="205"/>
      <c r="AA404" s="205"/>
      <c r="AB404" s="205"/>
      <c r="AC404" s="205"/>
      <c r="AD404" s="205"/>
      <c r="AE404" s="205"/>
      <c r="AF404" s="205"/>
      <c r="AG404" s="205"/>
      <c r="AH404" s="205"/>
      <c r="AI404" s="205"/>
      <c r="AJ404" s="205"/>
      <c r="AK404" s="205"/>
      <c r="AL404" s="205"/>
      <c r="AM404" s="205"/>
      <c r="AN404" s="205"/>
      <c r="AO404" s="205"/>
      <c r="AP404" s="205"/>
      <c r="AQ404" s="205"/>
      <c r="AR404" s="205"/>
      <c r="AS404" s="205"/>
      <c r="AT404" s="205"/>
      <c r="AU404" s="205"/>
    </row>
    <row r="405" spans="14:47" ht="18.75" customHeight="1">
      <c r="N405" s="25"/>
      <c r="O405" s="205"/>
      <c r="P405" s="205"/>
      <c r="Q405" s="205"/>
      <c r="R405" s="205"/>
      <c r="S405" s="205"/>
      <c r="T405" s="205"/>
      <c r="U405" s="205"/>
      <c r="V405" s="205"/>
      <c r="W405" s="205"/>
      <c r="X405" s="205"/>
      <c r="Y405" s="205"/>
      <c r="Z405" s="205"/>
      <c r="AA405" s="205"/>
      <c r="AB405" s="205"/>
      <c r="AC405" s="205"/>
      <c r="AD405" s="205"/>
      <c r="AE405" s="205"/>
      <c r="AF405" s="205"/>
      <c r="AG405" s="205"/>
      <c r="AH405" s="205"/>
      <c r="AI405" s="205"/>
      <c r="AJ405" s="205"/>
      <c r="AK405" s="205"/>
      <c r="AL405" s="205"/>
      <c r="AM405" s="205"/>
      <c r="AN405" s="205"/>
      <c r="AO405" s="205"/>
      <c r="AP405" s="205"/>
      <c r="AQ405" s="205"/>
      <c r="AR405" s="205"/>
      <c r="AS405" s="205"/>
      <c r="AT405" s="205"/>
      <c r="AU405" s="205"/>
    </row>
    <row r="406" spans="14:47" ht="18.75" customHeight="1">
      <c r="N406" s="25"/>
      <c r="O406" s="205"/>
      <c r="P406" s="205"/>
      <c r="Q406" s="205"/>
      <c r="R406" s="205"/>
      <c r="S406" s="205"/>
      <c r="T406" s="205"/>
      <c r="U406" s="205"/>
      <c r="V406" s="205"/>
      <c r="W406" s="205"/>
      <c r="X406" s="205"/>
      <c r="Y406" s="205"/>
      <c r="Z406" s="205"/>
      <c r="AA406" s="205"/>
      <c r="AB406" s="205"/>
      <c r="AC406" s="205"/>
      <c r="AD406" s="205"/>
      <c r="AE406" s="205"/>
      <c r="AF406" s="205"/>
      <c r="AG406" s="205"/>
      <c r="AH406" s="205"/>
      <c r="AI406" s="205"/>
      <c r="AJ406" s="205"/>
      <c r="AK406" s="205"/>
      <c r="AL406" s="205"/>
      <c r="AM406" s="205"/>
      <c r="AN406" s="205"/>
      <c r="AO406" s="205"/>
      <c r="AP406" s="205"/>
      <c r="AQ406" s="205"/>
      <c r="AR406" s="205"/>
      <c r="AS406" s="205"/>
      <c r="AT406" s="205"/>
      <c r="AU406" s="205"/>
    </row>
    <row r="407" spans="14:47" ht="18.75" customHeight="1">
      <c r="N407" s="25"/>
      <c r="O407" s="205"/>
      <c r="P407" s="205"/>
      <c r="Q407" s="205"/>
      <c r="R407" s="205"/>
      <c r="S407" s="205"/>
      <c r="T407" s="205"/>
      <c r="U407" s="205"/>
      <c r="V407" s="205"/>
      <c r="W407" s="205"/>
      <c r="X407" s="205"/>
      <c r="Y407" s="205"/>
      <c r="Z407" s="205"/>
      <c r="AA407" s="205"/>
      <c r="AB407" s="205"/>
      <c r="AC407" s="205"/>
      <c r="AD407" s="205"/>
      <c r="AE407" s="205"/>
      <c r="AF407" s="205"/>
      <c r="AG407" s="205"/>
      <c r="AH407" s="205"/>
      <c r="AI407" s="205"/>
      <c r="AJ407" s="205"/>
      <c r="AK407" s="205"/>
      <c r="AL407" s="205"/>
      <c r="AM407" s="205"/>
      <c r="AN407" s="205"/>
      <c r="AO407" s="205"/>
      <c r="AP407" s="205"/>
      <c r="AQ407" s="205"/>
      <c r="AR407" s="205"/>
      <c r="AS407" s="205"/>
      <c r="AT407" s="205"/>
      <c r="AU407" s="205"/>
    </row>
    <row r="408" spans="14:47" ht="18.75" customHeight="1">
      <c r="N408" s="25"/>
      <c r="O408" s="205"/>
      <c r="P408" s="205"/>
      <c r="Q408" s="205"/>
      <c r="R408" s="205"/>
      <c r="S408" s="205"/>
      <c r="T408" s="205"/>
      <c r="U408" s="205"/>
      <c r="V408" s="205"/>
      <c r="W408" s="205"/>
      <c r="X408" s="205"/>
      <c r="Y408" s="205"/>
      <c r="Z408" s="205"/>
      <c r="AA408" s="205"/>
      <c r="AB408" s="205"/>
      <c r="AC408" s="205"/>
      <c r="AD408" s="205"/>
      <c r="AE408" s="205"/>
      <c r="AF408" s="205"/>
      <c r="AG408" s="205"/>
      <c r="AH408" s="205"/>
      <c r="AI408" s="205"/>
      <c r="AJ408" s="205"/>
      <c r="AK408" s="205"/>
      <c r="AL408" s="205"/>
      <c r="AM408" s="205"/>
      <c r="AN408" s="205"/>
      <c r="AO408" s="205"/>
      <c r="AP408" s="205"/>
      <c r="AQ408" s="205"/>
      <c r="AR408" s="205"/>
      <c r="AS408" s="205"/>
      <c r="AT408" s="205"/>
      <c r="AU408" s="205"/>
    </row>
    <row r="409" spans="14:47" ht="18.75" customHeight="1">
      <c r="N409" s="25"/>
      <c r="O409" s="205"/>
      <c r="P409" s="205"/>
      <c r="Q409" s="205"/>
      <c r="R409" s="205"/>
      <c r="S409" s="205"/>
      <c r="T409" s="205"/>
      <c r="U409" s="205"/>
      <c r="V409" s="205"/>
      <c r="W409" s="205"/>
      <c r="X409" s="205"/>
      <c r="Y409" s="205"/>
      <c r="Z409" s="205"/>
      <c r="AA409" s="205"/>
      <c r="AB409" s="205"/>
      <c r="AC409" s="205"/>
      <c r="AD409" s="205"/>
      <c r="AE409" s="205"/>
      <c r="AF409" s="205"/>
      <c r="AG409" s="205"/>
      <c r="AH409" s="205"/>
      <c r="AI409" s="205"/>
      <c r="AJ409" s="205"/>
      <c r="AK409" s="205"/>
      <c r="AL409" s="205"/>
      <c r="AM409" s="205"/>
      <c r="AN409" s="205"/>
      <c r="AO409" s="205"/>
      <c r="AP409" s="205"/>
      <c r="AQ409" s="205"/>
      <c r="AR409" s="205"/>
      <c r="AS409" s="205"/>
      <c r="AT409" s="205"/>
      <c r="AU409" s="205"/>
    </row>
    <row r="410" spans="14:47" ht="18.75" customHeight="1">
      <c r="N410" s="25"/>
      <c r="O410" s="205"/>
      <c r="P410" s="205"/>
      <c r="Q410" s="205"/>
      <c r="R410" s="205"/>
      <c r="S410" s="205"/>
      <c r="T410" s="205"/>
      <c r="U410" s="205"/>
      <c r="V410" s="205"/>
      <c r="W410" s="205"/>
      <c r="X410" s="205"/>
      <c r="Y410" s="205"/>
      <c r="Z410" s="205"/>
      <c r="AA410" s="205"/>
      <c r="AB410" s="205"/>
      <c r="AC410" s="205"/>
      <c r="AD410" s="205"/>
      <c r="AE410" s="205"/>
      <c r="AF410" s="205"/>
      <c r="AG410" s="205"/>
      <c r="AH410" s="205"/>
      <c r="AI410" s="205"/>
      <c r="AJ410" s="205"/>
      <c r="AK410" s="205"/>
      <c r="AL410" s="205"/>
      <c r="AM410" s="205"/>
      <c r="AN410" s="205"/>
      <c r="AO410" s="205"/>
      <c r="AP410" s="205"/>
      <c r="AQ410" s="205"/>
      <c r="AR410" s="205"/>
      <c r="AS410" s="205"/>
      <c r="AT410" s="205"/>
      <c r="AU410" s="205"/>
    </row>
    <row r="411" spans="14:47" ht="18.75" customHeight="1">
      <c r="N411" s="25"/>
      <c r="O411" s="205"/>
      <c r="P411" s="205"/>
      <c r="Q411" s="205"/>
      <c r="R411" s="205"/>
      <c r="S411" s="205"/>
      <c r="T411" s="205"/>
      <c r="U411" s="205"/>
      <c r="V411" s="205"/>
      <c r="W411" s="205"/>
      <c r="X411" s="205"/>
      <c r="Y411" s="205"/>
      <c r="Z411" s="205"/>
      <c r="AA411" s="205"/>
      <c r="AB411" s="205"/>
      <c r="AC411" s="205"/>
      <c r="AD411" s="205"/>
      <c r="AE411" s="205"/>
      <c r="AF411" s="205"/>
      <c r="AG411" s="205"/>
      <c r="AH411" s="205"/>
      <c r="AI411" s="205"/>
      <c r="AJ411" s="205"/>
      <c r="AK411" s="205"/>
      <c r="AL411" s="205"/>
      <c r="AM411" s="205"/>
      <c r="AN411" s="205"/>
      <c r="AO411" s="205"/>
      <c r="AP411" s="205"/>
      <c r="AQ411" s="205"/>
      <c r="AR411" s="205"/>
      <c r="AS411" s="205"/>
      <c r="AT411" s="205"/>
      <c r="AU411" s="205"/>
    </row>
    <row r="412" spans="14:47" ht="18.75" customHeight="1">
      <c r="N412" s="25"/>
      <c r="O412" s="205"/>
      <c r="P412" s="205"/>
      <c r="Q412" s="205"/>
      <c r="R412" s="205"/>
      <c r="S412" s="205"/>
      <c r="T412" s="205"/>
      <c r="U412" s="205"/>
      <c r="V412" s="205"/>
      <c r="W412" s="205"/>
      <c r="X412" s="205"/>
      <c r="Y412" s="205"/>
      <c r="Z412" s="205"/>
      <c r="AA412" s="205"/>
      <c r="AB412" s="205"/>
      <c r="AC412" s="205"/>
      <c r="AD412" s="205"/>
      <c r="AE412" s="205"/>
      <c r="AF412" s="205"/>
      <c r="AG412" s="205"/>
      <c r="AH412" s="205"/>
      <c r="AI412" s="205"/>
      <c r="AJ412" s="205"/>
      <c r="AK412" s="205"/>
      <c r="AL412" s="205"/>
      <c r="AM412" s="205"/>
      <c r="AN412" s="205"/>
      <c r="AO412" s="205"/>
      <c r="AP412" s="205"/>
      <c r="AQ412" s="205"/>
      <c r="AR412" s="205"/>
      <c r="AS412" s="205"/>
      <c r="AT412" s="205"/>
      <c r="AU412" s="205"/>
    </row>
    <row r="413" spans="14:47" ht="18.75" customHeight="1">
      <c r="N413" s="25"/>
      <c r="O413" s="205"/>
      <c r="P413" s="205"/>
      <c r="Q413" s="205"/>
      <c r="R413" s="205"/>
      <c r="S413" s="205"/>
      <c r="T413" s="205"/>
      <c r="U413" s="205"/>
      <c r="V413" s="205"/>
      <c r="W413" s="205"/>
      <c r="X413" s="205"/>
      <c r="Y413" s="205"/>
      <c r="Z413" s="205"/>
      <c r="AA413" s="205"/>
      <c r="AB413" s="205"/>
      <c r="AC413" s="205"/>
      <c r="AD413" s="205"/>
      <c r="AE413" s="205"/>
      <c r="AF413" s="205"/>
      <c r="AG413" s="205"/>
      <c r="AH413" s="205"/>
      <c r="AI413" s="205"/>
      <c r="AJ413" s="205"/>
      <c r="AK413" s="205"/>
      <c r="AL413" s="205"/>
      <c r="AM413" s="205"/>
      <c r="AN413" s="205"/>
      <c r="AO413" s="205"/>
      <c r="AP413" s="205"/>
      <c r="AQ413" s="205"/>
      <c r="AR413" s="205"/>
      <c r="AS413" s="205"/>
      <c r="AT413" s="205"/>
      <c r="AU413" s="205"/>
    </row>
    <row r="414" spans="14:47" ht="18.75" customHeight="1">
      <c r="N414" s="25"/>
      <c r="O414" s="205"/>
      <c r="P414" s="205"/>
      <c r="Q414" s="205"/>
      <c r="R414" s="205"/>
      <c r="S414" s="205"/>
      <c r="T414" s="205"/>
      <c r="U414" s="205"/>
      <c r="V414" s="205"/>
      <c r="W414" s="205"/>
      <c r="X414" s="205"/>
      <c r="Y414" s="205"/>
      <c r="Z414" s="205"/>
      <c r="AA414" s="205"/>
      <c r="AB414" s="205"/>
      <c r="AC414" s="205"/>
      <c r="AD414" s="205"/>
      <c r="AE414" s="205"/>
      <c r="AF414" s="205"/>
      <c r="AG414" s="205"/>
      <c r="AH414" s="205"/>
      <c r="AI414" s="205"/>
      <c r="AJ414" s="205"/>
      <c r="AK414" s="205"/>
      <c r="AL414" s="205"/>
      <c r="AM414" s="205"/>
      <c r="AN414" s="205"/>
      <c r="AO414" s="205"/>
      <c r="AP414" s="205"/>
      <c r="AQ414" s="205"/>
      <c r="AR414" s="205"/>
      <c r="AS414" s="205"/>
      <c r="AT414" s="205"/>
      <c r="AU414" s="205"/>
    </row>
    <row r="415" spans="14:47" ht="18.75" customHeight="1">
      <c r="N415" s="25"/>
      <c r="O415" s="205"/>
      <c r="P415" s="205"/>
      <c r="Q415" s="205"/>
      <c r="R415" s="205"/>
      <c r="S415" s="205"/>
      <c r="T415" s="205"/>
      <c r="U415" s="205"/>
      <c r="V415" s="205"/>
      <c r="W415" s="205"/>
      <c r="X415" s="205"/>
      <c r="Y415" s="205"/>
      <c r="Z415" s="205"/>
      <c r="AA415" s="205"/>
      <c r="AB415" s="205"/>
      <c r="AC415" s="205"/>
      <c r="AD415" s="205"/>
      <c r="AE415" s="205"/>
      <c r="AF415" s="205"/>
      <c r="AG415" s="205"/>
      <c r="AH415" s="205"/>
      <c r="AI415" s="205"/>
      <c r="AJ415" s="205"/>
      <c r="AK415" s="205"/>
      <c r="AL415" s="205"/>
      <c r="AM415" s="205"/>
      <c r="AN415" s="205"/>
      <c r="AO415" s="205"/>
      <c r="AP415" s="205"/>
      <c r="AQ415" s="205"/>
      <c r="AR415" s="205"/>
      <c r="AS415" s="205"/>
      <c r="AT415" s="205"/>
      <c r="AU415" s="205"/>
    </row>
    <row r="416" spans="14:47" ht="18.75" customHeight="1">
      <c r="N416" s="25"/>
      <c r="O416" s="205"/>
      <c r="P416" s="205"/>
      <c r="Q416" s="205"/>
      <c r="R416" s="205"/>
      <c r="S416" s="205"/>
      <c r="T416" s="205"/>
      <c r="U416" s="205"/>
      <c r="V416" s="205"/>
      <c r="W416" s="205"/>
      <c r="X416" s="205"/>
      <c r="Y416" s="205"/>
      <c r="Z416" s="205"/>
      <c r="AA416" s="205"/>
      <c r="AB416" s="205"/>
      <c r="AC416" s="205"/>
      <c r="AD416" s="205"/>
      <c r="AE416" s="205"/>
      <c r="AF416" s="205"/>
      <c r="AG416" s="205"/>
      <c r="AH416" s="205"/>
      <c r="AI416" s="205"/>
      <c r="AJ416" s="205"/>
      <c r="AK416" s="205"/>
      <c r="AL416" s="205"/>
      <c r="AM416" s="205"/>
      <c r="AN416" s="205"/>
      <c r="AO416" s="205"/>
      <c r="AP416" s="205"/>
      <c r="AQ416" s="205"/>
      <c r="AR416" s="205"/>
      <c r="AS416" s="205"/>
      <c r="AT416" s="205"/>
      <c r="AU416" s="205"/>
    </row>
    <row r="417" spans="14:47" ht="18.75" customHeight="1">
      <c r="N417" s="25"/>
      <c r="O417" s="205"/>
      <c r="P417" s="205"/>
      <c r="Q417" s="205"/>
      <c r="R417" s="205"/>
      <c r="S417" s="205"/>
      <c r="T417" s="205"/>
      <c r="U417" s="205"/>
      <c r="V417" s="205"/>
      <c r="W417" s="205"/>
      <c r="X417" s="205"/>
      <c r="Y417" s="205"/>
      <c r="Z417" s="205"/>
      <c r="AA417" s="205"/>
      <c r="AB417" s="205"/>
      <c r="AC417" s="205"/>
      <c r="AD417" s="205"/>
      <c r="AE417" s="205"/>
      <c r="AF417" s="205"/>
      <c r="AG417" s="205"/>
      <c r="AH417" s="205"/>
      <c r="AI417" s="205"/>
      <c r="AJ417" s="205"/>
      <c r="AK417" s="205"/>
      <c r="AL417" s="205"/>
      <c r="AM417" s="205"/>
      <c r="AN417" s="205"/>
      <c r="AO417" s="205"/>
      <c r="AP417" s="205"/>
      <c r="AQ417" s="205"/>
      <c r="AR417" s="205"/>
      <c r="AS417" s="205"/>
      <c r="AT417" s="205"/>
      <c r="AU417" s="205"/>
    </row>
    <row r="418" spans="14:47" ht="18.75" customHeight="1">
      <c r="U418" s="205"/>
      <c r="V418" s="205"/>
      <c r="W418" s="205"/>
      <c r="X418" s="205"/>
      <c r="Y418" s="205"/>
      <c r="Z418" s="205"/>
      <c r="AA418" s="205"/>
      <c r="AB418" s="205"/>
      <c r="AC418" s="205"/>
      <c r="AD418" s="205"/>
      <c r="AE418" s="205"/>
      <c r="AF418" s="205"/>
      <c r="AG418" s="205"/>
      <c r="AH418" s="205"/>
      <c r="AI418" s="205"/>
      <c r="AJ418" s="205"/>
      <c r="AK418" s="205"/>
      <c r="AL418" s="205"/>
      <c r="AM418" s="205"/>
      <c r="AN418" s="205"/>
      <c r="AO418" s="205"/>
      <c r="AP418" s="205"/>
      <c r="AQ418" s="205"/>
      <c r="AR418" s="205"/>
      <c r="AS418" s="205"/>
      <c r="AT418" s="205"/>
      <c r="AU418" s="205"/>
    </row>
    <row r="419" spans="14:47" ht="18.75" customHeight="1">
      <c r="U419" s="205"/>
      <c r="V419" s="205"/>
      <c r="W419" s="205"/>
      <c r="X419" s="205"/>
      <c r="Y419" s="205"/>
      <c r="Z419" s="205"/>
      <c r="AA419" s="205"/>
      <c r="AB419" s="205"/>
      <c r="AC419" s="205"/>
      <c r="AD419" s="205"/>
      <c r="AE419" s="205"/>
      <c r="AF419" s="205"/>
      <c r="AG419" s="205"/>
      <c r="AH419" s="205"/>
      <c r="AI419" s="205"/>
      <c r="AJ419" s="205"/>
      <c r="AK419" s="205"/>
      <c r="AL419" s="205"/>
      <c r="AM419" s="205"/>
      <c r="AN419" s="205"/>
      <c r="AO419" s="205"/>
      <c r="AP419" s="205"/>
      <c r="AQ419" s="205"/>
      <c r="AR419" s="205"/>
      <c r="AS419" s="205"/>
      <c r="AT419" s="205"/>
      <c r="AU419" s="205"/>
    </row>
    <row r="420" spans="14:47" ht="18.75" customHeight="1">
      <c r="U420" s="205"/>
      <c r="V420" s="205"/>
      <c r="W420" s="205"/>
      <c r="X420" s="205"/>
      <c r="Y420" s="205"/>
      <c r="Z420" s="205"/>
      <c r="AA420" s="205"/>
      <c r="AB420" s="205"/>
      <c r="AC420" s="205"/>
      <c r="AD420" s="205"/>
      <c r="AE420" s="205"/>
      <c r="AF420" s="205"/>
      <c r="AG420" s="205"/>
      <c r="AH420" s="205"/>
      <c r="AI420" s="205"/>
      <c r="AJ420" s="205"/>
      <c r="AK420" s="205"/>
      <c r="AL420" s="205"/>
      <c r="AM420" s="205"/>
      <c r="AN420" s="205"/>
      <c r="AO420" s="205"/>
      <c r="AP420" s="205"/>
      <c r="AQ420" s="205"/>
      <c r="AR420" s="205"/>
      <c r="AS420" s="205"/>
      <c r="AT420" s="205"/>
      <c r="AU420" s="205"/>
    </row>
    <row r="421" spans="14:47" ht="18.75" customHeight="1">
      <c r="U421" s="205"/>
      <c r="V421" s="205"/>
      <c r="W421" s="205"/>
      <c r="X421" s="205"/>
      <c r="Y421" s="205"/>
      <c r="Z421" s="205"/>
      <c r="AA421" s="205"/>
      <c r="AB421" s="205"/>
      <c r="AC421" s="205"/>
      <c r="AD421" s="205"/>
      <c r="AE421" s="205"/>
      <c r="AF421" s="205"/>
      <c r="AG421" s="205"/>
      <c r="AH421" s="205"/>
      <c r="AI421" s="205"/>
      <c r="AJ421" s="205"/>
      <c r="AK421" s="205"/>
      <c r="AL421" s="205"/>
      <c r="AM421" s="205"/>
      <c r="AN421" s="205"/>
      <c r="AO421" s="205"/>
      <c r="AP421" s="205"/>
      <c r="AQ421" s="205"/>
      <c r="AR421" s="205"/>
      <c r="AS421" s="205"/>
      <c r="AT421" s="205"/>
      <c r="AU421" s="205"/>
    </row>
    <row r="422" spans="14:47" ht="18.75" customHeight="1">
      <c r="U422" s="205"/>
      <c r="V422" s="205"/>
      <c r="W422" s="205"/>
      <c r="X422" s="205"/>
      <c r="Y422" s="205"/>
      <c r="Z422" s="205"/>
      <c r="AA422" s="205"/>
      <c r="AB422" s="205"/>
      <c r="AC422" s="205"/>
      <c r="AD422" s="205"/>
      <c r="AE422" s="205"/>
      <c r="AF422" s="205"/>
      <c r="AG422" s="205"/>
      <c r="AH422" s="205"/>
      <c r="AI422" s="205"/>
      <c r="AJ422" s="205"/>
      <c r="AK422" s="205"/>
      <c r="AL422" s="205"/>
      <c r="AM422" s="205"/>
      <c r="AN422" s="205"/>
      <c r="AO422" s="205"/>
      <c r="AP422" s="205"/>
      <c r="AQ422" s="205"/>
      <c r="AR422" s="205"/>
      <c r="AS422" s="205"/>
      <c r="AT422" s="205"/>
      <c r="AU422" s="205"/>
    </row>
    <row r="423" spans="14:47" ht="18.75" customHeight="1">
      <c r="U423" s="205"/>
      <c r="V423" s="205"/>
      <c r="W423" s="205"/>
      <c r="X423" s="205"/>
      <c r="Y423" s="205"/>
      <c r="Z423" s="205"/>
      <c r="AA423" s="205"/>
      <c r="AB423" s="205"/>
      <c r="AC423" s="205"/>
      <c r="AD423" s="205"/>
      <c r="AE423" s="205"/>
      <c r="AF423" s="205"/>
      <c r="AG423" s="205"/>
      <c r="AH423" s="205"/>
      <c r="AI423" s="205"/>
      <c r="AJ423" s="205"/>
      <c r="AK423" s="205"/>
      <c r="AL423" s="205"/>
      <c r="AM423" s="205"/>
      <c r="AN423" s="205"/>
      <c r="AO423" s="205"/>
      <c r="AP423" s="205"/>
      <c r="AQ423" s="205"/>
      <c r="AR423" s="205"/>
      <c r="AS423" s="205"/>
      <c r="AT423" s="205"/>
      <c r="AU423" s="205"/>
    </row>
    <row r="424" spans="14:47" ht="18.75" customHeight="1">
      <c r="U424" s="205"/>
      <c r="V424" s="205"/>
      <c r="W424" s="205"/>
      <c r="X424" s="205"/>
      <c r="Y424" s="205"/>
      <c r="Z424" s="205"/>
      <c r="AA424" s="205"/>
      <c r="AB424" s="205"/>
      <c r="AC424" s="205"/>
      <c r="AD424" s="205"/>
      <c r="AE424" s="205"/>
      <c r="AF424" s="205"/>
      <c r="AG424" s="205"/>
      <c r="AH424" s="205"/>
      <c r="AI424" s="205"/>
      <c r="AJ424" s="205"/>
      <c r="AK424" s="205"/>
      <c r="AL424" s="205"/>
      <c r="AM424" s="205"/>
      <c r="AN424" s="205"/>
      <c r="AO424" s="205"/>
      <c r="AP424" s="205"/>
      <c r="AQ424" s="205"/>
      <c r="AR424" s="205"/>
      <c r="AS424" s="205"/>
      <c r="AT424" s="205"/>
      <c r="AU424" s="205"/>
    </row>
    <row r="425" spans="14:47" ht="18.75" customHeight="1">
      <c r="U425" s="205"/>
      <c r="V425" s="205"/>
      <c r="W425" s="205"/>
      <c r="X425" s="205"/>
      <c r="Y425" s="205"/>
      <c r="Z425" s="205"/>
      <c r="AA425" s="205"/>
      <c r="AB425" s="205"/>
      <c r="AC425" s="205"/>
      <c r="AD425" s="205"/>
      <c r="AE425" s="205"/>
      <c r="AF425" s="205"/>
      <c r="AG425" s="205"/>
      <c r="AH425" s="205"/>
      <c r="AI425" s="205"/>
      <c r="AJ425" s="205"/>
      <c r="AK425" s="205"/>
      <c r="AL425" s="205"/>
      <c r="AM425" s="205"/>
      <c r="AN425" s="205"/>
      <c r="AO425" s="205"/>
      <c r="AP425" s="205"/>
      <c r="AQ425" s="205"/>
      <c r="AR425" s="205"/>
      <c r="AS425" s="205"/>
      <c r="AT425" s="205"/>
      <c r="AU425" s="205"/>
    </row>
    <row r="426" spans="14:47" ht="18.75" customHeight="1">
      <c r="U426" s="205"/>
      <c r="V426" s="205"/>
      <c r="W426" s="205"/>
      <c r="X426" s="205"/>
      <c r="Y426" s="205"/>
      <c r="Z426" s="205"/>
      <c r="AA426" s="205"/>
      <c r="AB426" s="205"/>
      <c r="AC426" s="205"/>
      <c r="AD426" s="205"/>
      <c r="AE426" s="205"/>
      <c r="AF426" s="205"/>
      <c r="AG426" s="205"/>
      <c r="AH426" s="205"/>
      <c r="AI426" s="205"/>
      <c r="AJ426" s="205"/>
      <c r="AK426" s="205"/>
      <c r="AL426" s="205"/>
      <c r="AM426" s="205"/>
      <c r="AN426" s="205"/>
      <c r="AO426" s="205"/>
      <c r="AP426" s="205"/>
      <c r="AQ426" s="205"/>
      <c r="AR426" s="205"/>
      <c r="AS426" s="205"/>
      <c r="AT426" s="205"/>
      <c r="AU426" s="205"/>
    </row>
    <row r="427" spans="14:47" ht="18.75" customHeight="1">
      <c r="U427" s="205"/>
      <c r="V427" s="205"/>
      <c r="W427" s="205"/>
      <c r="X427" s="205"/>
      <c r="Y427" s="205"/>
      <c r="Z427" s="205"/>
      <c r="AA427" s="205"/>
      <c r="AB427" s="205"/>
      <c r="AC427" s="205"/>
      <c r="AD427" s="205"/>
      <c r="AE427" s="205"/>
      <c r="AF427" s="205"/>
      <c r="AG427" s="205"/>
      <c r="AH427" s="205"/>
      <c r="AI427" s="205"/>
      <c r="AJ427" s="205"/>
      <c r="AK427" s="205"/>
      <c r="AL427" s="205"/>
      <c r="AM427" s="205"/>
      <c r="AN427" s="205"/>
      <c r="AO427" s="205"/>
      <c r="AP427" s="205"/>
      <c r="AQ427" s="205"/>
      <c r="AR427" s="205"/>
      <c r="AS427" s="205"/>
      <c r="AT427" s="205"/>
      <c r="AU427" s="205"/>
    </row>
    <row r="428" spans="14:47" ht="18.75" customHeight="1">
      <c r="U428" s="205"/>
      <c r="V428" s="205"/>
      <c r="W428" s="205"/>
      <c r="X428" s="205"/>
      <c r="Y428" s="205"/>
      <c r="Z428" s="205"/>
      <c r="AA428" s="205"/>
      <c r="AB428" s="205"/>
      <c r="AC428" s="205"/>
      <c r="AD428" s="205"/>
      <c r="AE428" s="205"/>
      <c r="AF428" s="205"/>
      <c r="AG428" s="205"/>
      <c r="AH428" s="205"/>
      <c r="AI428" s="205"/>
      <c r="AJ428" s="205"/>
      <c r="AK428" s="205"/>
      <c r="AL428" s="205"/>
      <c r="AM428" s="205"/>
      <c r="AN428" s="205"/>
      <c r="AO428" s="205"/>
      <c r="AP428" s="205"/>
      <c r="AQ428" s="205"/>
      <c r="AR428" s="205"/>
      <c r="AS428" s="205"/>
      <c r="AT428" s="205"/>
      <c r="AU428" s="205"/>
    </row>
    <row r="429" spans="14:47" ht="18.75" customHeight="1">
      <c r="U429" s="205"/>
      <c r="V429" s="205"/>
      <c r="W429" s="205"/>
      <c r="X429" s="205"/>
      <c r="Y429" s="205"/>
      <c r="Z429" s="205"/>
      <c r="AA429" s="205"/>
      <c r="AB429" s="205"/>
      <c r="AC429" s="205"/>
      <c r="AD429" s="205"/>
      <c r="AE429" s="205"/>
      <c r="AF429" s="205"/>
      <c r="AG429" s="205"/>
      <c r="AH429" s="205"/>
      <c r="AI429" s="205"/>
      <c r="AJ429" s="205"/>
      <c r="AK429" s="205"/>
      <c r="AL429" s="205"/>
      <c r="AM429" s="205"/>
      <c r="AN429" s="205"/>
      <c r="AO429" s="205"/>
      <c r="AP429" s="205"/>
      <c r="AQ429" s="205"/>
      <c r="AR429" s="205"/>
      <c r="AS429" s="205"/>
      <c r="AT429" s="205"/>
      <c r="AU429" s="205"/>
    </row>
    <row r="430" spans="14:47" ht="18.75" customHeight="1">
      <c r="U430" s="205"/>
      <c r="V430" s="205"/>
      <c r="W430" s="205"/>
      <c r="X430" s="205"/>
      <c r="Y430" s="205"/>
      <c r="Z430" s="205"/>
      <c r="AA430" s="205"/>
      <c r="AB430" s="205"/>
      <c r="AC430" s="205"/>
      <c r="AD430" s="205"/>
      <c r="AE430" s="205"/>
      <c r="AF430" s="205"/>
      <c r="AG430" s="205"/>
      <c r="AH430" s="205"/>
      <c r="AI430" s="205"/>
      <c r="AJ430" s="205"/>
      <c r="AK430" s="205"/>
      <c r="AL430" s="205"/>
      <c r="AM430" s="205"/>
      <c r="AN430" s="205"/>
      <c r="AO430" s="205"/>
      <c r="AP430" s="205"/>
      <c r="AQ430" s="205"/>
      <c r="AR430" s="205"/>
      <c r="AS430" s="205"/>
      <c r="AT430" s="205"/>
      <c r="AU430" s="205"/>
    </row>
    <row r="431" spans="14:47" ht="18.75" customHeight="1">
      <c r="U431" s="205"/>
      <c r="V431" s="205"/>
      <c r="W431" s="205"/>
      <c r="X431" s="205"/>
      <c r="Y431" s="205"/>
      <c r="Z431" s="205"/>
      <c r="AA431" s="205"/>
      <c r="AB431" s="205"/>
      <c r="AC431" s="205"/>
      <c r="AD431" s="205"/>
      <c r="AE431" s="205"/>
      <c r="AF431" s="205"/>
      <c r="AG431" s="205"/>
      <c r="AH431" s="205"/>
      <c r="AI431" s="205"/>
      <c r="AJ431" s="205"/>
      <c r="AK431" s="205"/>
      <c r="AL431" s="205"/>
      <c r="AM431" s="205"/>
      <c r="AN431" s="205"/>
      <c r="AO431" s="205"/>
      <c r="AP431" s="205"/>
      <c r="AQ431" s="205"/>
      <c r="AR431" s="205"/>
      <c r="AS431" s="205"/>
      <c r="AT431" s="205"/>
      <c r="AU431" s="205"/>
    </row>
    <row r="432" spans="14:47" ht="18.75" customHeight="1">
      <c r="U432" s="205"/>
      <c r="V432" s="205"/>
      <c r="W432" s="205"/>
      <c r="X432" s="205"/>
      <c r="Y432" s="205"/>
      <c r="Z432" s="205"/>
      <c r="AA432" s="205"/>
      <c r="AB432" s="205"/>
      <c r="AC432" s="205"/>
      <c r="AD432" s="205"/>
      <c r="AE432" s="205"/>
      <c r="AF432" s="205"/>
      <c r="AG432" s="205"/>
      <c r="AH432" s="205"/>
      <c r="AI432" s="205"/>
      <c r="AJ432" s="205"/>
      <c r="AK432" s="205"/>
      <c r="AL432" s="205"/>
      <c r="AM432" s="205"/>
      <c r="AN432" s="205"/>
      <c r="AO432" s="205"/>
      <c r="AP432" s="205"/>
      <c r="AQ432" s="205"/>
      <c r="AR432" s="205"/>
      <c r="AS432" s="205"/>
      <c r="AT432" s="205"/>
      <c r="AU432" s="205"/>
    </row>
    <row r="433" spans="21:47" ht="18.75" customHeight="1">
      <c r="U433" s="205"/>
      <c r="V433" s="205"/>
      <c r="W433" s="205"/>
      <c r="X433" s="205"/>
      <c r="Y433" s="205"/>
      <c r="Z433" s="205"/>
      <c r="AA433" s="205"/>
      <c r="AB433" s="205"/>
      <c r="AC433" s="205"/>
      <c r="AD433" s="205"/>
      <c r="AE433" s="205"/>
      <c r="AF433" s="205"/>
      <c r="AG433" s="205"/>
      <c r="AH433" s="205"/>
      <c r="AI433" s="205"/>
      <c r="AJ433" s="205"/>
      <c r="AK433" s="205"/>
      <c r="AL433" s="205"/>
      <c r="AM433" s="205"/>
      <c r="AN433" s="205"/>
      <c r="AO433" s="205"/>
      <c r="AP433" s="205"/>
      <c r="AQ433" s="205"/>
      <c r="AR433" s="205"/>
      <c r="AS433" s="205"/>
      <c r="AT433" s="205"/>
      <c r="AU433" s="205"/>
    </row>
    <row r="434" spans="21:47" ht="15.75" customHeight="1"/>
    <row r="435" spans="21:47" ht="15.75" customHeight="1"/>
    <row r="436" spans="21:47" ht="15.75" customHeight="1"/>
    <row r="437" spans="21:47" ht="15.75" customHeight="1"/>
    <row r="438" spans="21:47" ht="15.75" customHeight="1"/>
    <row r="439" spans="21:47" ht="15.75" customHeight="1"/>
    <row r="440" spans="21:47" ht="15.75" customHeight="1"/>
    <row r="441" spans="21:47" ht="15.75" customHeight="1"/>
    <row r="442" spans="21:47" ht="15.75" customHeight="1"/>
    <row r="443" spans="21:47" ht="15.75" customHeight="1"/>
    <row r="444" spans="21:47" ht="15.75" customHeight="1"/>
    <row r="445" spans="21:47" ht="15.75" customHeight="1"/>
    <row r="446" spans="21:47" ht="15.75" customHeight="1"/>
    <row r="447" spans="21:47" ht="15.75" customHeight="1"/>
    <row r="448" spans="21:47"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sheetData>
  <mergeCells count="1">
    <mergeCell ref="B116:D116"/>
  </mergeCells>
  <conditionalFormatting sqref="B147">
    <cfRule type="expression" dxfId="5" priority="97">
      <formula>$N254</formula>
    </cfRule>
    <cfRule type="expression" dxfId="4" priority="98">
      <formula>$M154</formula>
    </cfRule>
    <cfRule type="expression" dxfId="3" priority="99">
      <formula>#REF!</formula>
    </cfRule>
  </conditionalFormatting>
  <conditionalFormatting sqref="C155:C156">
    <cfRule type="expression" dxfId="2" priority="91">
      <formula>$N254</formula>
    </cfRule>
    <cfRule type="expression" dxfId="1" priority="92">
      <formula>$M154</formula>
    </cfRule>
    <cfRule type="expression" dxfId="0" priority="93">
      <formula>#REF!</formula>
    </cfRule>
  </conditionalFormatting>
  <pageMargins left="0.7" right="0.7" top="0.75" bottom="0.75" header="0" footer="0"/>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69EAD8-06FF-463E-A566-C9A5D0A46CCB}">
  <dimension ref="B1:P11"/>
  <sheetViews>
    <sheetView showGridLines="0" zoomScale="80" zoomScaleNormal="80" workbookViewId="0"/>
  </sheetViews>
  <sheetFormatPr baseColWidth="10" defaultColWidth="11" defaultRowHeight="15.5"/>
  <sheetData>
    <row r="1" spans="2:16" ht="26">
      <c r="B1" s="169" t="s">
        <v>292</v>
      </c>
    </row>
    <row r="2" spans="2:16" ht="19">
      <c r="B2" s="310" t="s">
        <v>293</v>
      </c>
      <c r="C2" s="22"/>
      <c r="D2" s="22"/>
      <c r="E2" s="22"/>
      <c r="F2" s="22"/>
      <c r="G2" s="662" t="s">
        <v>15</v>
      </c>
      <c r="H2" s="662"/>
      <c r="I2" s="662">
        <v>2021</v>
      </c>
      <c r="J2" s="662">
        <v>2022</v>
      </c>
      <c r="K2" s="662">
        <v>2023</v>
      </c>
      <c r="L2" s="662">
        <v>2024</v>
      </c>
      <c r="M2" s="662">
        <v>2025</v>
      </c>
    </row>
    <row r="3" spans="2:16" ht="20.5">
      <c r="B3" s="833" t="s">
        <v>294</v>
      </c>
      <c r="C3" s="649"/>
      <c r="D3" s="649"/>
      <c r="E3" s="649"/>
      <c r="F3" s="649"/>
      <c r="G3" s="649"/>
      <c r="H3" s="649"/>
      <c r="I3" s="649"/>
      <c r="J3" s="649"/>
      <c r="K3" s="649"/>
      <c r="L3" s="649"/>
      <c r="M3" s="649"/>
    </row>
    <row r="4" spans="2:16" ht="19">
      <c r="B4" s="314" t="s">
        <v>295</v>
      </c>
      <c r="C4" s="314"/>
      <c r="D4" s="314"/>
      <c r="E4" s="314"/>
      <c r="F4" s="314"/>
      <c r="G4" s="377" t="s">
        <v>296</v>
      </c>
      <c r="H4" s="377"/>
      <c r="I4" s="717">
        <v>14920.847</v>
      </c>
      <c r="J4" s="717">
        <v>19666.788</v>
      </c>
      <c r="K4" s="717">
        <v>19705.162</v>
      </c>
      <c r="L4" s="717">
        <v>25928.1633104477</v>
      </c>
      <c r="M4" s="447" t="s">
        <v>22</v>
      </c>
    </row>
    <row r="5" spans="2:16" ht="19">
      <c r="B5" s="314" t="s">
        <v>297</v>
      </c>
      <c r="C5" s="314"/>
      <c r="D5" s="314"/>
      <c r="E5" s="314"/>
      <c r="F5" s="314"/>
      <c r="G5" s="377" t="s">
        <v>296</v>
      </c>
      <c r="H5" s="377"/>
      <c r="I5" s="717">
        <v>14184.96</v>
      </c>
      <c r="J5" s="717">
        <v>18794.400000000001</v>
      </c>
      <c r="K5" s="717">
        <v>19002</v>
      </c>
      <c r="L5" s="717">
        <v>25194.738000000001</v>
      </c>
      <c r="M5" s="464">
        <v>28534.825444266298</v>
      </c>
    </row>
    <row r="6" spans="2:16" ht="19">
      <c r="B6" s="370" t="s">
        <v>298</v>
      </c>
      <c r="C6" s="370"/>
      <c r="D6" s="370"/>
      <c r="E6" s="370"/>
      <c r="F6" s="370"/>
      <c r="G6" s="168" t="s">
        <v>299</v>
      </c>
      <c r="H6" s="716"/>
      <c r="I6" s="718" t="s">
        <v>22</v>
      </c>
      <c r="J6" s="718" t="s">
        <v>22</v>
      </c>
      <c r="K6" s="718" t="s">
        <v>22</v>
      </c>
      <c r="L6" s="718">
        <v>60.4</v>
      </c>
      <c r="M6" s="464">
        <v>68.8603476152729</v>
      </c>
    </row>
    <row r="7" spans="2:16" ht="19">
      <c r="B7" s="370" t="s">
        <v>300</v>
      </c>
      <c r="C7" s="370"/>
      <c r="D7" s="370"/>
      <c r="E7" s="370"/>
      <c r="F7" s="370"/>
      <c r="G7" s="168" t="s">
        <v>301</v>
      </c>
      <c r="H7" s="716"/>
      <c r="I7" s="718" t="s">
        <v>22</v>
      </c>
      <c r="J7" s="718" t="s">
        <v>22</v>
      </c>
      <c r="K7" s="718" t="s">
        <v>22</v>
      </c>
      <c r="L7" s="718">
        <v>9</v>
      </c>
      <c r="M7" s="464">
        <v>9.2067050370043599</v>
      </c>
    </row>
    <row r="8" spans="2:16" ht="19">
      <c r="B8" s="370" t="s">
        <v>302</v>
      </c>
      <c r="C8" s="370"/>
      <c r="D8" s="370"/>
      <c r="E8" s="370"/>
      <c r="F8" s="370"/>
      <c r="G8" s="168" t="s">
        <v>301</v>
      </c>
      <c r="H8" s="716"/>
      <c r="I8" s="718" t="s">
        <v>22</v>
      </c>
      <c r="J8" s="718" t="s">
        <v>22</v>
      </c>
      <c r="K8" s="718" t="s">
        <v>22</v>
      </c>
      <c r="L8" s="718">
        <v>0.3</v>
      </c>
      <c r="M8" s="464">
        <v>0.110551304616643</v>
      </c>
    </row>
    <row r="10" spans="2:16">
      <c r="B10" s="834" t="s">
        <v>303</v>
      </c>
      <c r="P10" s="924"/>
    </row>
    <row r="11" spans="2:16">
      <c r="B11" s="834" t="s">
        <v>304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733EB-A729-4808-9341-6E402433945C}">
  <dimension ref="A1:AC692"/>
  <sheetViews>
    <sheetView showGridLines="0" topLeftCell="B1" zoomScale="80" zoomScaleNormal="80" workbookViewId="0">
      <selection activeCell="B1" sqref="B1"/>
    </sheetView>
  </sheetViews>
  <sheetFormatPr baseColWidth="10" defaultColWidth="11" defaultRowHeight="15" customHeight="1"/>
  <cols>
    <col min="1" max="1" width="0" style="1" hidden="1" customWidth="1"/>
    <col min="2" max="2" width="17.08203125" style="1" customWidth="1"/>
    <col min="3" max="3" width="13.25" style="1" customWidth="1"/>
    <col min="4" max="4" width="31.58203125" style="1" customWidth="1"/>
    <col min="5" max="5" width="1.33203125" style="1" customWidth="1"/>
    <col min="6" max="6" width="26.08203125" style="1" customWidth="1"/>
    <col min="7" max="7" width="29.33203125" style="7" customWidth="1"/>
    <col min="8" max="8" width="1.33203125" style="11" customWidth="1"/>
    <col min="9" max="9" width="9.83203125" style="11" customWidth="1"/>
    <col min="10" max="10" width="13.5" style="11" customWidth="1"/>
    <col min="11" max="11" width="8.58203125" style="11" customWidth="1"/>
    <col min="12" max="12" width="8.5" style="11" customWidth="1"/>
    <col min="13" max="13" width="9.08203125" style="11" customWidth="1"/>
    <col min="14" max="14" width="9.33203125" style="11" customWidth="1"/>
    <col min="15" max="16" width="8.75" style="1" customWidth="1"/>
    <col min="17" max="17" width="1.33203125" style="1" customWidth="1"/>
    <col min="18" max="25" width="11.58203125" style="1" customWidth="1"/>
    <col min="26" max="16384" width="11" style="1"/>
  </cols>
  <sheetData>
    <row r="1" spans="1:29" ht="26">
      <c r="A1" s="5"/>
      <c r="B1" s="303" t="s">
        <v>305</v>
      </c>
      <c r="C1" s="296"/>
      <c r="D1" s="296"/>
      <c r="E1" s="296"/>
      <c r="F1" s="296"/>
      <c r="G1" s="297"/>
      <c r="H1" s="298"/>
      <c r="I1" s="298"/>
      <c r="J1" s="298"/>
      <c r="K1" s="298"/>
      <c r="L1" s="298"/>
      <c r="M1" s="298"/>
      <c r="N1" s="299"/>
      <c r="O1" s="2"/>
      <c r="P1" s="2"/>
      <c r="Q1" s="2"/>
      <c r="R1" s="2"/>
      <c r="S1" s="2"/>
      <c r="T1" s="2"/>
      <c r="U1" s="2"/>
      <c r="V1" s="2"/>
      <c r="W1" s="2"/>
      <c r="X1" s="2"/>
      <c r="Y1" s="2"/>
      <c r="Z1" s="2"/>
      <c r="AA1" s="2"/>
      <c r="AB1" s="2"/>
      <c r="AC1" s="2"/>
    </row>
    <row r="2" spans="1:29" s="913" customFormat="1" ht="25" customHeight="1">
      <c r="A2" s="911"/>
      <c r="B2" s="999" t="s">
        <v>306</v>
      </c>
      <c r="C2" s="912"/>
      <c r="E2" s="912"/>
      <c r="F2" s="914"/>
      <c r="G2" s="915"/>
      <c r="H2" s="916"/>
      <c r="I2" s="916"/>
      <c r="J2" s="916"/>
      <c r="K2" s="916"/>
      <c r="L2" s="917"/>
      <c r="M2" s="918"/>
      <c r="N2" s="918"/>
      <c r="O2" s="918"/>
      <c r="P2" s="918"/>
      <c r="Q2" s="918"/>
      <c r="R2" s="918"/>
      <c r="S2" s="918"/>
      <c r="T2" s="918"/>
      <c r="U2" s="918"/>
      <c r="V2" s="918"/>
      <c r="W2" s="918"/>
      <c r="X2" s="918"/>
      <c r="Y2" s="918"/>
    </row>
    <row r="3" spans="1:29" ht="18.75" customHeight="1">
      <c r="A3" s="3"/>
      <c r="B3" s="922" t="s">
        <v>307</v>
      </c>
      <c r="C3" s="922"/>
      <c r="D3" s="922"/>
      <c r="E3" s="922"/>
      <c r="F3" s="922"/>
      <c r="G3" s="505"/>
      <c r="H3" s="920"/>
      <c r="I3" s="505"/>
      <c r="J3" s="505"/>
      <c r="K3" s="505"/>
      <c r="L3" s="505"/>
      <c r="M3" s="505"/>
      <c r="N3" s="505"/>
      <c r="O3" s="505"/>
      <c r="P3" s="505"/>
      <c r="Q3" s="505"/>
      <c r="R3" s="505"/>
      <c r="S3" s="505"/>
      <c r="T3" s="505"/>
      <c r="U3" s="505"/>
      <c r="V3" s="505"/>
      <c r="W3" s="505"/>
      <c r="X3" s="505"/>
      <c r="Y3" s="505"/>
      <c r="Z3" s="2"/>
      <c r="AA3" s="2"/>
      <c r="AB3" s="2"/>
      <c r="AC3" s="2"/>
    </row>
    <row r="4" spans="1:29" s="913" customFormat="1" ht="25" customHeight="1">
      <c r="A4" s="911"/>
      <c r="B4" s="931"/>
      <c r="C4" s="912"/>
      <c r="E4" s="912"/>
      <c r="F4" s="914"/>
      <c r="G4" s="915"/>
      <c r="H4" s="916"/>
      <c r="I4" s="916"/>
      <c r="J4" s="916"/>
      <c r="K4" s="916"/>
      <c r="L4" s="917"/>
      <c r="M4" s="918"/>
      <c r="N4" s="918"/>
      <c r="O4" s="918"/>
      <c r="P4" s="918"/>
      <c r="Q4" s="918"/>
      <c r="R4" s="918"/>
      <c r="S4" s="918"/>
      <c r="T4" s="918"/>
      <c r="U4" s="918"/>
      <c r="V4" s="918"/>
      <c r="W4" s="918"/>
      <c r="X4" s="918"/>
      <c r="Y4" s="918"/>
    </row>
    <row r="5" spans="1:29" s="888" customFormat="1" ht="15.75" customHeight="1">
      <c r="B5" s="1039" t="s">
        <v>308</v>
      </c>
      <c r="C5" s="1054" t="s">
        <v>309</v>
      </c>
      <c r="D5" s="890" t="s">
        <v>310</v>
      </c>
      <c r="E5" s="891"/>
      <c r="F5" s="1055" t="s">
        <v>311</v>
      </c>
      <c r="G5" s="1055"/>
      <c r="H5" s="916"/>
      <c r="I5" s="1055" t="s">
        <v>312</v>
      </c>
      <c r="J5" s="1055"/>
      <c r="K5" s="1055"/>
      <c r="L5" s="1055"/>
      <c r="M5" s="1055"/>
      <c r="N5" s="1055"/>
      <c r="O5" s="1055"/>
      <c r="P5" s="1055"/>
      <c r="R5" s="1055" t="s">
        <v>313</v>
      </c>
      <c r="S5" s="1055"/>
      <c r="T5" s="1055"/>
      <c r="U5" s="1055"/>
      <c r="V5" s="1055"/>
      <c r="W5" s="1055"/>
      <c r="X5" s="1055"/>
      <c r="Y5" s="1055"/>
    </row>
    <row r="6" spans="1:29" s="888" customFormat="1" ht="15.75" customHeight="1">
      <c r="B6" s="1039"/>
      <c r="C6" s="1054"/>
      <c r="D6" s="890" t="s">
        <v>314</v>
      </c>
      <c r="E6" s="891"/>
      <c r="F6" s="892" t="s">
        <v>315</v>
      </c>
      <c r="G6" s="892" t="s">
        <v>316</v>
      </c>
      <c r="H6" s="916"/>
      <c r="I6" s="892" t="s">
        <v>317</v>
      </c>
      <c r="J6" s="892" t="s">
        <v>318</v>
      </c>
      <c r="K6" s="892" t="s">
        <v>319</v>
      </c>
      <c r="L6" s="892" t="s">
        <v>320</v>
      </c>
      <c r="M6" s="892" t="s">
        <v>321</v>
      </c>
      <c r="N6" s="892" t="s">
        <v>322</v>
      </c>
      <c r="O6" s="892" t="s">
        <v>323</v>
      </c>
      <c r="P6" s="892" t="s">
        <v>324</v>
      </c>
      <c r="R6" s="892" t="s">
        <v>325</v>
      </c>
      <c r="S6" s="892" t="s">
        <v>326</v>
      </c>
      <c r="T6" s="892" t="s">
        <v>327</v>
      </c>
      <c r="U6" s="892" t="s">
        <v>328</v>
      </c>
      <c r="V6" s="892" t="s">
        <v>329</v>
      </c>
      <c r="W6" s="892" t="s">
        <v>330</v>
      </c>
      <c r="X6" s="892" t="s">
        <v>331</v>
      </c>
      <c r="Y6" s="892" t="s">
        <v>332</v>
      </c>
    </row>
    <row r="7" spans="1:29" s="888" customFormat="1" ht="34" customHeight="1">
      <c r="B7" s="1039"/>
      <c r="C7" s="1058" t="s">
        <v>333</v>
      </c>
      <c r="D7" s="893" t="s">
        <v>334</v>
      </c>
      <c r="E7" s="891"/>
      <c r="F7" s="1060">
        <v>9504</v>
      </c>
      <c r="G7" s="1061"/>
      <c r="H7" s="916"/>
      <c r="I7" s="1060">
        <v>9740</v>
      </c>
      <c r="J7" s="1062"/>
      <c r="K7" s="1062"/>
      <c r="L7" s="1062"/>
      <c r="M7" s="1062"/>
      <c r="N7" s="1062"/>
      <c r="O7" s="1062"/>
      <c r="P7" s="1061"/>
      <c r="R7" s="1060">
        <v>10690</v>
      </c>
      <c r="S7" s="1062"/>
      <c r="T7" s="1062"/>
      <c r="U7" s="1062"/>
      <c r="V7" s="1062"/>
      <c r="W7" s="1062"/>
      <c r="X7" s="1062"/>
      <c r="Y7" s="1061"/>
    </row>
    <row r="8" spans="1:29" s="888" customFormat="1" ht="24">
      <c r="B8" s="1039"/>
      <c r="C8" s="1058"/>
      <c r="D8" s="893" t="s">
        <v>335</v>
      </c>
      <c r="E8" s="891"/>
      <c r="F8" s="894" t="s">
        <v>336</v>
      </c>
      <c r="G8" s="894" t="s">
        <v>337</v>
      </c>
      <c r="H8" s="916"/>
      <c r="I8" s="894" t="s">
        <v>338</v>
      </c>
      <c r="J8" s="894" t="s">
        <v>339</v>
      </c>
      <c r="K8" s="894">
        <v>2.02</v>
      </c>
      <c r="L8" s="894">
        <v>3.18</v>
      </c>
      <c r="M8" s="894">
        <v>1.76</v>
      </c>
      <c r="N8" s="894">
        <v>3.36</v>
      </c>
      <c r="O8" s="894">
        <v>3.5</v>
      </c>
      <c r="P8" s="894">
        <v>4.66</v>
      </c>
      <c r="R8" s="894">
        <v>2.15</v>
      </c>
      <c r="S8" s="894">
        <v>1.98</v>
      </c>
      <c r="T8" s="894">
        <v>2.0699999999999998</v>
      </c>
      <c r="U8" s="894">
        <v>3.9</v>
      </c>
      <c r="V8" s="894">
        <v>2.15</v>
      </c>
      <c r="W8" s="894">
        <v>1.98</v>
      </c>
      <c r="X8" s="894">
        <v>2.0699999999999998</v>
      </c>
      <c r="Y8" s="894">
        <v>3.9</v>
      </c>
    </row>
    <row r="9" spans="1:29" s="888" customFormat="1" ht="87" customHeight="1">
      <c r="B9" s="1039"/>
      <c r="C9" s="1059"/>
      <c r="D9" s="893" t="s">
        <v>340</v>
      </c>
      <c r="E9" s="891"/>
      <c r="F9" s="894" t="s">
        <v>341</v>
      </c>
      <c r="G9" s="894" t="s">
        <v>342</v>
      </c>
      <c r="H9" s="916"/>
      <c r="I9" s="894" t="s">
        <v>342</v>
      </c>
      <c r="J9" s="1000" t="s">
        <v>343</v>
      </c>
      <c r="K9" s="894" t="s">
        <v>342</v>
      </c>
      <c r="L9" s="894" t="s">
        <v>342</v>
      </c>
      <c r="M9" s="894" t="s">
        <v>344</v>
      </c>
      <c r="N9" s="894" t="s">
        <v>342</v>
      </c>
      <c r="O9" s="894" t="s">
        <v>342</v>
      </c>
      <c r="P9" s="894" t="s">
        <v>342</v>
      </c>
      <c r="R9" s="894" t="s">
        <v>342</v>
      </c>
      <c r="S9" s="894" t="s">
        <v>342</v>
      </c>
      <c r="T9" s="894" t="s">
        <v>342</v>
      </c>
      <c r="U9" s="894" t="s">
        <v>342</v>
      </c>
      <c r="V9" s="894" t="s">
        <v>342</v>
      </c>
      <c r="W9" s="894" t="s">
        <v>342</v>
      </c>
      <c r="X9" s="894" t="s">
        <v>342</v>
      </c>
      <c r="Y9" s="894" t="s">
        <v>342</v>
      </c>
    </row>
    <row r="10" spans="1:29" s="888" customFormat="1" ht="24">
      <c r="B10" s="1039" t="s">
        <v>345</v>
      </c>
      <c r="C10" s="1056" t="s">
        <v>346</v>
      </c>
      <c r="D10" s="895" t="s">
        <v>347</v>
      </c>
      <c r="E10" s="891"/>
      <c r="F10" s="1043" t="s">
        <v>348</v>
      </c>
      <c r="G10" s="1044"/>
      <c r="H10" s="916"/>
      <c r="I10" s="1043" t="s">
        <v>349</v>
      </c>
      <c r="J10" s="1045"/>
      <c r="K10" s="1045"/>
      <c r="L10" s="1045"/>
      <c r="M10" s="1045"/>
      <c r="N10" s="1045"/>
      <c r="O10" s="1045"/>
      <c r="P10" s="1044"/>
      <c r="R10" s="1043" t="s">
        <v>349</v>
      </c>
      <c r="S10" s="1045"/>
      <c r="T10" s="1045"/>
      <c r="U10" s="1045"/>
      <c r="V10" s="1045"/>
      <c r="W10" s="1045"/>
      <c r="X10" s="1045"/>
      <c r="Y10" s="1044"/>
    </row>
    <row r="11" spans="1:29" s="888" customFormat="1" ht="26.25" customHeight="1">
      <c r="B11" s="1039"/>
      <c r="C11" s="1057"/>
      <c r="D11" s="895" t="s">
        <v>309</v>
      </c>
      <c r="E11" s="891"/>
      <c r="F11" s="1043" t="s">
        <v>350</v>
      </c>
      <c r="G11" s="1044"/>
      <c r="I11" s="1043" t="s">
        <v>349</v>
      </c>
      <c r="J11" s="1045"/>
      <c r="K11" s="1045"/>
      <c r="L11" s="1045"/>
      <c r="M11" s="1045"/>
      <c r="N11" s="1045"/>
      <c r="O11" s="1045"/>
      <c r="P11" s="1044"/>
      <c r="R11" s="1043" t="s">
        <v>349</v>
      </c>
      <c r="S11" s="1045"/>
      <c r="T11" s="1045"/>
      <c r="U11" s="1045"/>
      <c r="V11" s="1045"/>
      <c r="W11" s="1045"/>
      <c r="X11" s="1045"/>
      <c r="Y11" s="1044"/>
    </row>
    <row r="12" spans="1:29" s="888" customFormat="1" ht="30">
      <c r="B12" s="1039"/>
      <c r="C12" s="1046" t="s">
        <v>351</v>
      </c>
      <c r="D12" s="897" t="s">
        <v>352</v>
      </c>
      <c r="E12" s="891"/>
      <c r="F12" s="1063">
        <v>4756</v>
      </c>
      <c r="G12" s="1052"/>
      <c r="I12" s="1049">
        <v>0</v>
      </c>
      <c r="J12" s="1053"/>
      <c r="K12" s="1053"/>
      <c r="L12" s="1053"/>
      <c r="M12" s="1053"/>
      <c r="N12" s="1053"/>
      <c r="O12" s="1053"/>
      <c r="P12" s="1052"/>
      <c r="R12" s="1049">
        <v>0</v>
      </c>
      <c r="S12" s="1064"/>
      <c r="T12" s="1064"/>
      <c r="U12" s="1064"/>
      <c r="V12" s="1064"/>
      <c r="W12" s="1064"/>
      <c r="X12" s="1064"/>
      <c r="Y12" s="1065"/>
    </row>
    <row r="13" spans="1:29" s="888" customFormat="1" ht="27.65" customHeight="1">
      <c r="B13" s="1039"/>
      <c r="C13" s="1047"/>
      <c r="D13" s="897" t="s">
        <v>353</v>
      </c>
      <c r="E13" s="891"/>
      <c r="F13" s="1049" t="s">
        <v>354</v>
      </c>
      <c r="G13" s="1050"/>
      <c r="I13" s="1049" t="s">
        <v>355</v>
      </c>
      <c r="J13" s="1051"/>
      <c r="K13" s="1051"/>
      <c r="L13" s="1051"/>
      <c r="M13" s="1051"/>
      <c r="N13" s="1051"/>
      <c r="O13" s="1051"/>
      <c r="P13" s="1050"/>
      <c r="R13" s="1049" t="s">
        <v>355</v>
      </c>
      <c r="S13" s="1051"/>
      <c r="T13" s="1051"/>
      <c r="U13" s="1050"/>
      <c r="V13" s="1049" t="s">
        <v>356</v>
      </c>
      <c r="W13" s="1051"/>
      <c r="X13" s="1051"/>
      <c r="Y13" s="1050"/>
    </row>
    <row r="14" spans="1:29" s="888" customFormat="1">
      <c r="B14" s="1039"/>
      <c r="C14" s="1047"/>
      <c r="D14" s="897" t="s">
        <v>357</v>
      </c>
      <c r="E14" s="891"/>
      <c r="F14" s="1049" t="s">
        <v>358</v>
      </c>
      <c r="G14" s="1050"/>
      <c r="I14" s="1049" t="s">
        <v>358</v>
      </c>
      <c r="J14" s="1051"/>
      <c r="K14" s="1051"/>
      <c r="L14" s="1051"/>
      <c r="M14" s="1051"/>
      <c r="N14" s="1051"/>
      <c r="O14" s="1051"/>
      <c r="P14" s="1050"/>
      <c r="R14" s="1049" t="s">
        <v>358</v>
      </c>
      <c r="S14" s="1051"/>
      <c r="T14" s="1051"/>
      <c r="U14" s="1051"/>
      <c r="V14" s="1051"/>
      <c r="W14" s="1051"/>
      <c r="X14" s="1051"/>
      <c r="Y14" s="1050"/>
    </row>
    <row r="15" spans="1:29" s="888" customFormat="1">
      <c r="B15" s="1039"/>
      <c r="C15" s="1047"/>
      <c r="D15" s="897" t="s">
        <v>359</v>
      </c>
      <c r="E15" s="891"/>
      <c r="F15" s="898">
        <v>1556</v>
      </c>
      <c r="G15" s="898">
        <v>1388</v>
      </c>
      <c r="I15" s="898">
        <v>5351</v>
      </c>
      <c r="J15" s="898">
        <v>3474</v>
      </c>
      <c r="K15" s="898">
        <v>6124</v>
      </c>
      <c r="L15" s="898">
        <v>8239</v>
      </c>
      <c r="M15" s="898">
        <v>5164</v>
      </c>
      <c r="N15" s="898">
        <v>4281</v>
      </c>
      <c r="O15" s="898">
        <v>6346</v>
      </c>
      <c r="P15" s="898">
        <v>4655</v>
      </c>
      <c r="R15" s="898">
        <v>3599</v>
      </c>
      <c r="S15" s="898">
        <v>6816</v>
      </c>
      <c r="T15" s="898">
        <v>7679</v>
      </c>
      <c r="U15" s="898">
        <v>3946</v>
      </c>
      <c r="V15" s="898">
        <v>4143</v>
      </c>
      <c r="W15" s="898">
        <v>6386</v>
      </c>
      <c r="X15" s="898">
        <v>6851</v>
      </c>
      <c r="Y15" s="898">
        <v>4271</v>
      </c>
    </row>
    <row r="16" spans="1:29" s="888" customFormat="1" ht="16.5">
      <c r="B16" s="1039"/>
      <c r="C16" s="1047"/>
      <c r="D16" s="897" t="s">
        <v>360</v>
      </c>
      <c r="E16" s="891"/>
      <c r="F16" s="1049" t="s">
        <v>361</v>
      </c>
      <c r="G16" s="1050"/>
      <c r="I16" s="1049" t="s">
        <v>361</v>
      </c>
      <c r="J16" s="1051"/>
      <c r="K16" s="1051"/>
      <c r="L16" s="1051"/>
      <c r="M16" s="1051"/>
      <c r="N16" s="1051"/>
      <c r="O16" s="1051"/>
      <c r="P16" s="1050"/>
      <c r="R16" s="1049" t="s">
        <v>361</v>
      </c>
      <c r="S16" s="1051"/>
      <c r="T16" s="1051"/>
      <c r="U16" s="1051"/>
      <c r="V16" s="1051"/>
      <c r="W16" s="1051"/>
      <c r="X16" s="1051"/>
      <c r="Y16" s="1050"/>
    </row>
    <row r="17" spans="2:25" s="888" customFormat="1" ht="15" customHeight="1">
      <c r="B17" s="1039"/>
      <c r="C17" s="1048"/>
      <c r="D17" s="899" t="s">
        <v>362</v>
      </c>
      <c r="E17" s="891"/>
      <c r="F17" s="1063">
        <v>77000</v>
      </c>
      <c r="G17" s="1065"/>
      <c r="I17" s="1049">
        <v>3.5</v>
      </c>
      <c r="J17" s="1064"/>
      <c r="K17" s="1064"/>
      <c r="L17" s="1064"/>
      <c r="M17" s="1064"/>
      <c r="N17" s="1064"/>
      <c r="O17" s="1064"/>
      <c r="P17" s="1065"/>
      <c r="R17" s="1066">
        <v>102</v>
      </c>
      <c r="S17" s="1064"/>
      <c r="T17" s="1064"/>
      <c r="U17" s="1065"/>
      <c r="V17" s="1063">
        <v>8</v>
      </c>
      <c r="W17" s="1067"/>
      <c r="X17" s="1067"/>
      <c r="Y17" s="1068"/>
    </row>
    <row r="18" spans="2:25" s="888" customFormat="1" ht="30" customHeight="1">
      <c r="B18" s="1039" t="s">
        <v>363</v>
      </c>
      <c r="C18" s="1040" t="s">
        <v>364</v>
      </c>
      <c r="D18" s="895" t="s">
        <v>365</v>
      </c>
      <c r="E18" s="891"/>
      <c r="F18" s="1041">
        <v>2021</v>
      </c>
      <c r="G18" s="1042"/>
      <c r="I18" s="900">
        <v>2015</v>
      </c>
      <c r="J18" s="900">
        <v>2021</v>
      </c>
      <c r="K18" s="900">
        <v>2021</v>
      </c>
      <c r="L18" s="900">
        <v>2019</v>
      </c>
      <c r="M18" s="900">
        <v>2015</v>
      </c>
      <c r="N18" s="900">
        <v>2022</v>
      </c>
      <c r="O18" s="900">
        <v>2025</v>
      </c>
      <c r="P18" s="900">
        <v>2023</v>
      </c>
      <c r="R18" s="900">
        <v>2019</v>
      </c>
      <c r="S18" s="900">
        <v>2019</v>
      </c>
      <c r="T18" s="900">
        <v>2019</v>
      </c>
      <c r="U18" s="900">
        <v>2019</v>
      </c>
      <c r="V18" s="900">
        <v>2019</v>
      </c>
      <c r="W18" s="900">
        <v>2019</v>
      </c>
      <c r="X18" s="900">
        <v>2019</v>
      </c>
      <c r="Y18" s="900">
        <v>2019</v>
      </c>
    </row>
    <row r="19" spans="2:25" s="888" customFormat="1">
      <c r="B19" s="1039"/>
      <c r="C19" s="1040"/>
      <c r="D19" s="895" t="s">
        <v>366</v>
      </c>
      <c r="E19" s="891"/>
      <c r="F19" s="1043" t="s">
        <v>367</v>
      </c>
      <c r="G19" s="1044"/>
      <c r="I19" s="1043" t="s">
        <v>367</v>
      </c>
      <c r="J19" s="1045"/>
      <c r="K19" s="1045"/>
      <c r="L19" s="1045"/>
      <c r="M19" s="1045"/>
      <c r="N19" s="1045"/>
      <c r="O19" s="1045"/>
      <c r="P19" s="1044"/>
      <c r="R19" s="1043" t="s">
        <v>367</v>
      </c>
      <c r="S19" s="1045"/>
      <c r="T19" s="1045"/>
      <c r="U19" s="1045"/>
      <c r="V19" s="1045"/>
      <c r="W19" s="1045"/>
      <c r="X19" s="1045"/>
      <c r="Y19" s="1044"/>
    </row>
    <row r="20" spans="2:25" s="888" customFormat="1" ht="30">
      <c r="B20" s="1039"/>
      <c r="C20" s="1040"/>
      <c r="D20" s="895" t="s">
        <v>368</v>
      </c>
      <c r="E20" s="891"/>
      <c r="F20" s="1043" t="s">
        <v>369</v>
      </c>
      <c r="G20" s="1044"/>
      <c r="I20" s="1043" t="s">
        <v>369</v>
      </c>
      <c r="J20" s="1045"/>
      <c r="K20" s="1045"/>
      <c r="L20" s="1045"/>
      <c r="M20" s="1045"/>
      <c r="N20" s="1045"/>
      <c r="O20" s="1045"/>
      <c r="P20" s="1044"/>
      <c r="R20" s="1043" t="s">
        <v>369</v>
      </c>
      <c r="S20" s="1045"/>
      <c r="T20" s="1045"/>
      <c r="U20" s="1045"/>
      <c r="V20" s="1045"/>
      <c r="W20" s="1045"/>
      <c r="X20" s="1045"/>
      <c r="Y20" s="1044"/>
    </row>
    <row r="21" spans="2:25" s="888" customFormat="1">
      <c r="B21" s="1039"/>
      <c r="C21" s="1040"/>
      <c r="D21" s="895" t="s">
        <v>370</v>
      </c>
      <c r="E21" s="891"/>
      <c r="F21" s="1043" t="s">
        <v>371</v>
      </c>
      <c r="G21" s="1044"/>
      <c r="I21" s="1043" t="s">
        <v>371</v>
      </c>
      <c r="J21" s="1045"/>
      <c r="K21" s="1045"/>
      <c r="L21" s="1045"/>
      <c r="M21" s="1045"/>
      <c r="N21" s="1045"/>
      <c r="O21" s="1045"/>
      <c r="P21" s="1044"/>
      <c r="R21" s="1043" t="s">
        <v>371</v>
      </c>
      <c r="S21" s="1045"/>
      <c r="T21" s="1045"/>
      <c r="U21" s="1045"/>
      <c r="V21" s="1045"/>
      <c r="W21" s="1045"/>
      <c r="X21" s="1045"/>
      <c r="Y21" s="1044"/>
    </row>
    <row r="22" spans="2:25" s="888" customFormat="1" ht="45" customHeight="1">
      <c r="B22" s="1039"/>
      <c r="C22" s="1046" t="s">
        <v>372</v>
      </c>
      <c r="D22" s="897" t="s">
        <v>373</v>
      </c>
      <c r="E22" s="891"/>
      <c r="F22" s="1049" t="s">
        <v>374</v>
      </c>
      <c r="G22" s="1050"/>
      <c r="I22" s="1049" t="s">
        <v>375</v>
      </c>
      <c r="J22" s="1051"/>
      <c r="K22" s="1051"/>
      <c r="L22" s="1051"/>
      <c r="M22" s="1051"/>
      <c r="N22" s="1051"/>
      <c r="O22" s="1051"/>
      <c r="P22" s="1050"/>
      <c r="R22" s="1049" t="s">
        <v>376</v>
      </c>
      <c r="S22" s="1051"/>
      <c r="T22" s="1051"/>
      <c r="U22" s="1051"/>
      <c r="V22" s="1051"/>
      <c r="W22" s="1051"/>
      <c r="X22" s="1051"/>
      <c r="Y22" s="1050"/>
    </row>
    <row r="23" spans="2:25" s="888" customFormat="1" ht="17.25" customHeight="1">
      <c r="B23" s="1039"/>
      <c r="C23" s="1047"/>
      <c r="D23" s="897" t="s">
        <v>377</v>
      </c>
      <c r="E23" s="891"/>
      <c r="F23" s="1049">
        <v>0.44</v>
      </c>
      <c r="G23" s="1052"/>
      <c r="I23" s="1049">
        <v>169.23</v>
      </c>
      <c r="J23" s="1053"/>
      <c r="K23" s="1053"/>
      <c r="L23" s="1053"/>
      <c r="M23" s="1053"/>
      <c r="N23" s="1053"/>
      <c r="O23" s="1053"/>
      <c r="P23" s="1052"/>
      <c r="R23" s="1069">
        <v>0</v>
      </c>
      <c r="S23" s="1069"/>
      <c r="T23" s="1069"/>
      <c r="U23" s="1069"/>
      <c r="V23" s="1069"/>
      <c r="W23" s="1069"/>
      <c r="X23" s="1069"/>
      <c r="Y23" s="1070"/>
    </row>
    <row r="24" spans="2:25" s="888" customFormat="1">
      <c r="B24" s="1039"/>
      <c r="C24" s="1047"/>
      <c r="D24" s="897" t="s">
        <v>378</v>
      </c>
      <c r="E24" s="891"/>
      <c r="F24" s="1049">
        <v>9.16</v>
      </c>
      <c r="G24" s="1052"/>
      <c r="I24" s="1049">
        <v>145.97999999999999</v>
      </c>
      <c r="J24" s="1053"/>
      <c r="K24" s="1053"/>
      <c r="L24" s="1053"/>
      <c r="M24" s="1053"/>
      <c r="N24" s="1053"/>
      <c r="O24" s="1053"/>
      <c r="P24" s="1052"/>
      <c r="R24" s="1049">
        <v>0.93</v>
      </c>
      <c r="S24" s="1051"/>
      <c r="T24" s="1051"/>
      <c r="U24" s="1051"/>
      <c r="V24" s="1051"/>
      <c r="W24" s="1051"/>
      <c r="X24" s="1051"/>
      <c r="Y24" s="1050"/>
    </row>
    <row r="25" spans="2:25" s="888" customFormat="1" ht="16.5">
      <c r="B25" s="1039"/>
      <c r="C25" s="1047"/>
      <c r="D25" s="897" t="s">
        <v>379</v>
      </c>
      <c r="E25" s="891"/>
      <c r="F25" s="1049">
        <v>9.6</v>
      </c>
      <c r="G25" s="1052"/>
      <c r="I25" s="1049">
        <v>315.20999999999998</v>
      </c>
      <c r="J25" s="1053"/>
      <c r="K25" s="1053"/>
      <c r="L25" s="1053"/>
      <c r="M25" s="1053"/>
      <c r="N25" s="1053"/>
      <c r="O25" s="1053"/>
      <c r="P25" s="1053"/>
      <c r="R25" s="1049">
        <v>0.93</v>
      </c>
      <c r="S25" s="1053"/>
      <c r="T25" s="1053"/>
      <c r="U25" s="1053"/>
      <c r="V25" s="1053"/>
      <c r="W25" s="1053"/>
      <c r="X25" s="1053"/>
      <c r="Y25" s="1053"/>
    </row>
    <row r="26" spans="2:25" s="888" customFormat="1">
      <c r="B26" s="1039"/>
      <c r="C26" s="1047"/>
      <c r="D26" s="897" t="s">
        <v>380</v>
      </c>
      <c r="E26" s="891"/>
      <c r="F26" s="1049" t="s">
        <v>381</v>
      </c>
      <c r="G26" s="1050"/>
      <c r="I26" s="1049" t="s">
        <v>381</v>
      </c>
      <c r="J26" s="1051"/>
      <c r="K26" s="1051"/>
      <c r="L26" s="1051"/>
      <c r="M26" s="1051"/>
      <c r="N26" s="1051"/>
      <c r="O26" s="1051"/>
      <c r="P26" s="1050"/>
      <c r="R26" s="1049" t="s">
        <v>382</v>
      </c>
      <c r="S26" s="1051"/>
      <c r="T26" s="1051"/>
      <c r="U26" s="1051"/>
      <c r="V26" s="1051"/>
      <c r="W26" s="1051"/>
      <c r="X26" s="1051"/>
      <c r="Y26" s="1050"/>
    </row>
    <row r="27" spans="2:25" s="888" customFormat="1">
      <c r="B27" s="1039"/>
      <c r="C27" s="1048"/>
      <c r="D27" s="897" t="s">
        <v>383</v>
      </c>
      <c r="E27" s="891"/>
      <c r="F27" s="1049">
        <v>0.21</v>
      </c>
      <c r="G27" s="1050"/>
      <c r="H27" s="901"/>
      <c r="I27" s="1049">
        <v>1.77</v>
      </c>
      <c r="J27" s="1051"/>
      <c r="K27" s="1051"/>
      <c r="L27" s="1051"/>
      <c r="M27" s="1051"/>
      <c r="N27" s="1051"/>
      <c r="O27" s="1051"/>
      <c r="P27" s="1051"/>
      <c r="Q27" s="901"/>
      <c r="R27" s="1049">
        <v>0.04</v>
      </c>
      <c r="S27" s="1051"/>
      <c r="T27" s="1051"/>
      <c r="U27" s="1051"/>
      <c r="V27" s="1051"/>
      <c r="W27" s="1051"/>
      <c r="X27" s="1051"/>
      <c r="Y27" s="1051"/>
    </row>
    <row r="28" spans="2:25" s="888" customFormat="1">
      <c r="B28" s="1039"/>
      <c r="C28" s="1040" t="s">
        <v>384</v>
      </c>
      <c r="D28" s="895" t="s">
        <v>385</v>
      </c>
      <c r="E28" s="891"/>
      <c r="F28" s="1043" t="s">
        <v>386</v>
      </c>
      <c r="G28" s="1044"/>
      <c r="I28" s="1043" t="s">
        <v>386</v>
      </c>
      <c r="J28" s="1045"/>
      <c r="K28" s="1045"/>
      <c r="L28" s="1045"/>
      <c r="M28" s="1045"/>
      <c r="N28" s="1045"/>
      <c r="O28" s="1045"/>
      <c r="P28" s="1044"/>
      <c r="R28" s="1043" t="s">
        <v>386</v>
      </c>
      <c r="S28" s="1045"/>
      <c r="T28" s="1045"/>
      <c r="U28" s="1045"/>
      <c r="V28" s="1045"/>
      <c r="W28" s="1045"/>
      <c r="X28" s="1045"/>
      <c r="Y28" s="1044"/>
    </row>
    <row r="29" spans="2:25" s="888" customFormat="1" ht="114" customHeight="1">
      <c r="B29" s="1039"/>
      <c r="C29" s="1040"/>
      <c r="D29" s="895" t="s">
        <v>387</v>
      </c>
      <c r="E29" s="891"/>
      <c r="F29" s="1043" t="s">
        <v>388</v>
      </c>
      <c r="G29" s="1044"/>
      <c r="I29" s="896" t="s">
        <v>389</v>
      </c>
      <c r="J29" s="896" t="s">
        <v>388</v>
      </c>
      <c r="K29" s="1043" t="s">
        <v>389</v>
      </c>
      <c r="L29" s="1045"/>
      <c r="M29" s="1045"/>
      <c r="N29" s="1045"/>
      <c r="O29" s="1045"/>
      <c r="P29" s="1044"/>
      <c r="R29" s="1043" t="s">
        <v>389</v>
      </c>
      <c r="S29" s="1045"/>
      <c r="T29" s="1045"/>
      <c r="U29" s="1045"/>
      <c r="V29" s="1045"/>
      <c r="W29" s="1045"/>
      <c r="X29" s="1045"/>
      <c r="Y29" s="1044"/>
    </row>
    <row r="30" spans="2:25" s="888" customFormat="1" ht="70.5" customHeight="1">
      <c r="B30" s="1039"/>
      <c r="C30" s="902" t="s">
        <v>390</v>
      </c>
      <c r="D30" s="897" t="s">
        <v>391</v>
      </c>
      <c r="E30" s="891"/>
      <c r="F30" s="1049" t="s">
        <v>392</v>
      </c>
      <c r="G30" s="1050"/>
      <c r="I30" s="1049" t="s">
        <v>393</v>
      </c>
      <c r="J30" s="1051"/>
      <c r="K30" s="1051"/>
      <c r="L30" s="1051"/>
      <c r="M30" s="1051"/>
      <c r="N30" s="1051"/>
      <c r="O30" s="1051"/>
      <c r="P30" s="1050"/>
      <c r="R30" s="1049" t="s">
        <v>394</v>
      </c>
      <c r="S30" s="1051"/>
      <c r="T30" s="1051"/>
      <c r="U30" s="1051"/>
      <c r="V30" s="1051"/>
      <c r="W30" s="1051"/>
      <c r="X30" s="1051"/>
      <c r="Y30" s="1050"/>
    </row>
    <row r="31" spans="2:25" s="888" customFormat="1" ht="30" customHeight="1">
      <c r="B31" s="889" t="s">
        <v>395</v>
      </c>
      <c r="C31" s="903" t="s">
        <v>396</v>
      </c>
      <c r="D31" s="904" t="s">
        <v>397</v>
      </c>
      <c r="E31" s="891"/>
      <c r="F31" s="1043" t="s">
        <v>398</v>
      </c>
      <c r="G31" s="1044"/>
      <c r="I31" s="1043" t="s">
        <v>398</v>
      </c>
      <c r="J31" s="1045"/>
      <c r="K31" s="1045"/>
      <c r="L31" s="1045"/>
      <c r="M31" s="1045"/>
      <c r="N31" s="1045"/>
      <c r="O31" s="1045"/>
      <c r="P31" s="1044"/>
      <c r="R31" s="1043" t="s">
        <v>398</v>
      </c>
      <c r="S31" s="1045"/>
      <c r="T31" s="1045"/>
      <c r="U31" s="1045"/>
      <c r="V31" s="1045"/>
      <c r="W31" s="1045"/>
      <c r="X31" s="1045"/>
      <c r="Y31" s="1044"/>
    </row>
    <row r="32" spans="2:25" s="888" customFormat="1" ht="37.5" customHeight="1">
      <c r="B32" s="1072" t="s">
        <v>399</v>
      </c>
      <c r="C32" s="903" t="s">
        <v>396</v>
      </c>
      <c r="D32" s="904" t="s">
        <v>399</v>
      </c>
      <c r="E32" s="891"/>
      <c r="F32" s="1043" t="s">
        <v>400</v>
      </c>
      <c r="G32" s="1044"/>
      <c r="I32" s="1043" t="s">
        <v>400</v>
      </c>
      <c r="J32" s="1045"/>
      <c r="K32" s="1045"/>
      <c r="L32" s="1045"/>
      <c r="M32" s="1045"/>
      <c r="N32" s="1045"/>
      <c r="O32" s="1045"/>
      <c r="P32" s="1044"/>
      <c r="R32" s="1043" t="s">
        <v>400</v>
      </c>
      <c r="S32" s="1045"/>
      <c r="T32" s="1045"/>
      <c r="U32" s="1045"/>
      <c r="V32" s="1045"/>
      <c r="W32" s="1045"/>
      <c r="X32" s="1045"/>
      <c r="Y32" s="1044"/>
    </row>
    <row r="33" spans="1:29" s="888" customFormat="1" ht="39.75" customHeight="1">
      <c r="B33" s="1054"/>
      <c r="C33" s="903" t="s">
        <v>396</v>
      </c>
      <c r="D33" s="904" t="s">
        <v>401</v>
      </c>
      <c r="E33" s="891"/>
      <c r="F33" s="1073" t="s">
        <v>402</v>
      </c>
      <c r="G33" s="1074"/>
      <c r="I33" s="1073" t="s">
        <v>402</v>
      </c>
      <c r="J33" s="1075"/>
      <c r="K33" s="1075"/>
      <c r="L33" s="1075"/>
      <c r="M33" s="1075"/>
      <c r="N33" s="1075"/>
      <c r="O33" s="1075"/>
      <c r="P33" s="1074"/>
      <c r="R33" s="1073" t="s">
        <v>402</v>
      </c>
      <c r="S33" s="1075"/>
      <c r="T33" s="1075"/>
      <c r="U33" s="1075"/>
      <c r="V33" s="1075"/>
      <c r="W33" s="1075"/>
      <c r="X33" s="1075"/>
      <c r="Y33" s="1074"/>
    </row>
    <row r="34" spans="1:29" s="905" customFormat="1" ht="122.5" customHeight="1">
      <c r="B34" s="1054"/>
      <c r="C34" s="903" t="s">
        <v>396</v>
      </c>
      <c r="D34" s="904" t="s">
        <v>403</v>
      </c>
      <c r="E34" s="891"/>
      <c r="F34" s="1043" t="s">
        <v>404</v>
      </c>
      <c r="G34" s="1044"/>
      <c r="I34" s="1043" t="s">
        <v>404</v>
      </c>
      <c r="J34" s="1045"/>
      <c r="K34" s="1045"/>
      <c r="L34" s="1045"/>
      <c r="M34" s="1045"/>
      <c r="N34" s="1045"/>
      <c r="O34" s="1045"/>
      <c r="P34" s="1044"/>
      <c r="R34" s="1043" t="s">
        <v>404</v>
      </c>
      <c r="S34" s="1045"/>
      <c r="T34" s="1045"/>
      <c r="U34" s="1045"/>
      <c r="V34" s="1045"/>
      <c r="W34" s="1045"/>
      <c r="X34" s="1045"/>
      <c r="Y34" s="1044"/>
    </row>
    <row r="35" spans="1:29" s="891" customFormat="1" ht="21" customHeight="1">
      <c r="G35" s="907"/>
    </row>
    <row r="36" spans="1:29" s="891" customFormat="1" ht="21" customHeight="1">
      <c r="G36" s="907"/>
    </row>
    <row r="37" spans="1:29" ht="18.75" customHeight="1">
      <c r="A37" s="3"/>
      <c r="B37" s="304"/>
      <c r="C37" s="304"/>
      <c r="D37" s="304"/>
      <c r="E37" s="304"/>
      <c r="F37" s="305"/>
      <c r="G37" s="392" t="s">
        <v>15</v>
      </c>
      <c r="H37" s="1"/>
      <c r="I37" s="392" t="s">
        <v>405</v>
      </c>
      <c r="J37" s="392" t="s">
        <v>406</v>
      </c>
      <c r="K37" s="392" t="s">
        <v>407</v>
      </c>
      <c r="L37" s="392" t="s">
        <v>408</v>
      </c>
      <c r="M37" s="392" t="s">
        <v>409</v>
      </c>
      <c r="N37" s="392" t="s">
        <v>410</v>
      </c>
      <c r="O37" s="392" t="s">
        <v>411</v>
      </c>
      <c r="P37" s="2"/>
      <c r="Q37" s="2"/>
      <c r="R37" s="2"/>
      <c r="S37" s="2"/>
      <c r="T37" s="2"/>
      <c r="U37" s="2"/>
      <c r="V37" s="2"/>
      <c r="W37" s="2"/>
      <c r="X37" s="2"/>
      <c r="Y37" s="2"/>
      <c r="Z37" s="2"/>
      <c r="AA37" s="2"/>
      <c r="AB37" s="2"/>
      <c r="AC37" s="2"/>
    </row>
    <row r="38" spans="1:29" ht="18.75" customHeight="1">
      <c r="A38" s="3"/>
      <c r="B38" s="922" t="s">
        <v>412</v>
      </c>
      <c r="C38" s="922"/>
      <c r="D38" s="922"/>
      <c r="E38" s="922"/>
      <c r="F38" s="922"/>
      <c r="G38" s="505"/>
      <c r="H38" s="920"/>
      <c r="I38" s="505"/>
      <c r="J38" s="505"/>
      <c r="K38" s="505"/>
      <c r="L38" s="505"/>
      <c r="M38" s="505"/>
      <c r="N38" s="505"/>
      <c r="O38" s="505"/>
      <c r="P38" s="2"/>
      <c r="Q38" s="2"/>
      <c r="R38" s="2"/>
      <c r="S38" s="2"/>
      <c r="T38" s="2"/>
      <c r="U38" s="2"/>
      <c r="V38" s="2"/>
      <c r="W38" s="2"/>
      <c r="X38" s="2"/>
      <c r="Y38" s="2"/>
      <c r="Z38" s="2"/>
      <c r="AA38" s="2"/>
      <c r="AB38" s="2"/>
      <c r="AC38" s="2"/>
    </row>
    <row r="39" spans="1:29" ht="18.75" customHeight="1">
      <c r="A39" s="3"/>
      <c r="B39" s="307"/>
      <c r="C39" s="307"/>
      <c r="D39" s="307"/>
      <c r="E39" s="307"/>
      <c r="F39" s="307"/>
      <c r="G39" s="604"/>
      <c r="H39" s="1"/>
      <c r="I39" s="604"/>
      <c r="J39" s="604"/>
      <c r="K39" s="604"/>
      <c r="L39" s="604"/>
      <c r="M39" s="604"/>
      <c r="N39" s="604"/>
      <c r="O39" s="604"/>
      <c r="P39" s="2"/>
      <c r="Q39" s="2"/>
      <c r="R39" s="2"/>
      <c r="S39" s="2"/>
      <c r="T39" s="2"/>
      <c r="U39" s="2"/>
      <c r="V39" s="2"/>
      <c r="W39" s="2"/>
      <c r="X39" s="2"/>
      <c r="Y39" s="2"/>
      <c r="Z39" s="2"/>
      <c r="AA39" s="2"/>
      <c r="AB39" s="2"/>
      <c r="AC39" s="2"/>
    </row>
    <row r="40" spans="1:29" ht="40.5" customHeight="1">
      <c r="A40" s="3"/>
      <c r="B40" s="1071" t="s">
        <v>413</v>
      </c>
      <c r="C40" s="1071"/>
      <c r="D40" s="1071"/>
      <c r="E40" s="1071"/>
      <c r="F40" s="1071"/>
      <c r="G40" s="606"/>
      <c r="H40" s="921"/>
      <c r="I40" s="606"/>
      <c r="J40" s="606"/>
      <c r="K40" s="606"/>
      <c r="L40" s="606"/>
      <c r="M40" s="606"/>
      <c r="N40" s="606"/>
      <c r="O40" s="606"/>
      <c r="P40" s="2"/>
      <c r="Q40" s="2"/>
      <c r="R40" s="2"/>
      <c r="S40" s="2"/>
      <c r="T40" s="2"/>
      <c r="U40" s="2"/>
      <c r="V40" s="2"/>
      <c r="W40" s="2"/>
      <c r="X40" s="2"/>
      <c r="Y40" s="2"/>
      <c r="Z40" s="2"/>
      <c r="AA40" s="2"/>
      <c r="AB40" s="2"/>
      <c r="AC40" s="2"/>
    </row>
    <row r="41" spans="1:29" ht="18.75" customHeight="1">
      <c r="A41" s="3"/>
      <c r="B41" s="300" t="s">
        <v>414</v>
      </c>
      <c r="C41" s="300"/>
      <c r="D41" s="300"/>
      <c r="E41" s="300"/>
      <c r="F41" s="300"/>
      <c r="G41" s="503" t="s">
        <v>266</v>
      </c>
      <c r="H41" s="1"/>
      <c r="I41" s="504">
        <v>1</v>
      </c>
      <c r="J41" s="504">
        <v>0</v>
      </c>
      <c r="K41" s="504">
        <v>2</v>
      </c>
      <c r="L41" s="504">
        <v>2</v>
      </c>
      <c r="M41" s="504">
        <v>1</v>
      </c>
      <c r="N41" s="504">
        <v>1</v>
      </c>
      <c r="O41" s="504">
        <v>0</v>
      </c>
      <c r="P41" s="2"/>
      <c r="Q41" s="2"/>
      <c r="R41" s="2"/>
      <c r="S41" s="2"/>
      <c r="T41" s="2"/>
      <c r="U41" s="2"/>
      <c r="V41" s="2"/>
      <c r="W41" s="2"/>
      <c r="X41" s="2"/>
      <c r="Y41" s="2"/>
      <c r="Z41" s="2"/>
      <c r="AA41" s="2"/>
      <c r="AB41" s="2"/>
      <c r="AC41" s="2"/>
    </row>
    <row r="42" spans="1:29" ht="18.75" customHeight="1">
      <c r="A42" s="3"/>
      <c r="B42" s="300" t="s">
        <v>415</v>
      </c>
      <c r="C42" s="300"/>
      <c r="D42" s="300"/>
      <c r="E42" s="300"/>
      <c r="F42" s="300"/>
      <c r="G42" s="503" t="s">
        <v>266</v>
      </c>
      <c r="H42" s="1"/>
      <c r="I42" s="504">
        <v>1</v>
      </c>
      <c r="J42" s="504">
        <v>2</v>
      </c>
      <c r="K42" s="504">
        <v>2</v>
      </c>
      <c r="L42" s="504">
        <v>3</v>
      </c>
      <c r="M42" s="504">
        <v>2</v>
      </c>
      <c r="N42" s="504">
        <v>2</v>
      </c>
      <c r="O42" s="504">
        <v>1</v>
      </c>
      <c r="P42" s="2"/>
      <c r="Q42" s="2"/>
      <c r="R42" s="2"/>
      <c r="S42" s="2"/>
      <c r="T42" s="2"/>
      <c r="U42" s="2"/>
      <c r="V42" s="2"/>
      <c r="W42" s="2"/>
      <c r="X42" s="2"/>
      <c r="Y42" s="2"/>
      <c r="Z42" s="2"/>
      <c r="AA42" s="2"/>
      <c r="AB42" s="2"/>
      <c r="AC42" s="2"/>
    </row>
    <row r="43" spans="1:29" ht="18.75" customHeight="1">
      <c r="A43" s="3"/>
      <c r="B43" s="300" t="s">
        <v>416</v>
      </c>
      <c r="C43" s="300"/>
      <c r="D43" s="300"/>
      <c r="E43" s="300"/>
      <c r="F43" s="300"/>
      <c r="G43" s="503" t="s">
        <v>266</v>
      </c>
      <c r="H43" s="1"/>
      <c r="I43" s="504">
        <v>36</v>
      </c>
      <c r="J43" s="504">
        <v>37</v>
      </c>
      <c r="K43" s="504">
        <v>53</v>
      </c>
      <c r="L43" s="504">
        <v>53</v>
      </c>
      <c r="M43" s="504">
        <v>52</v>
      </c>
      <c r="N43" s="504">
        <v>33</v>
      </c>
      <c r="O43" s="504">
        <v>18</v>
      </c>
      <c r="P43" s="2"/>
      <c r="Q43" s="2"/>
      <c r="R43" s="2"/>
      <c r="S43" s="2"/>
      <c r="T43" s="2"/>
      <c r="U43" s="2"/>
      <c r="V43" s="2"/>
      <c r="W43" s="2"/>
      <c r="X43" s="2"/>
      <c r="Y43" s="2"/>
      <c r="Z43" s="2"/>
      <c r="AA43" s="2"/>
      <c r="AB43" s="2"/>
      <c r="AC43" s="2"/>
    </row>
    <row r="44" spans="1:29" ht="18.75" customHeight="1">
      <c r="A44" s="3"/>
      <c r="B44" s="300" t="s">
        <v>417</v>
      </c>
      <c r="C44" s="300"/>
      <c r="D44" s="300"/>
      <c r="E44" s="300"/>
      <c r="F44" s="300"/>
      <c r="G44" s="503" t="s">
        <v>266</v>
      </c>
      <c r="H44" s="1"/>
      <c r="I44" s="504">
        <v>3</v>
      </c>
      <c r="J44" s="504">
        <v>2</v>
      </c>
      <c r="K44" s="504">
        <v>2</v>
      </c>
      <c r="L44" s="504">
        <v>4</v>
      </c>
      <c r="M44" s="504">
        <v>1</v>
      </c>
      <c r="N44" s="504">
        <v>2</v>
      </c>
      <c r="O44" s="504">
        <v>1</v>
      </c>
      <c r="P44" s="2"/>
      <c r="Q44" s="2"/>
      <c r="R44" s="2"/>
      <c r="S44" s="2"/>
      <c r="T44" s="2"/>
      <c r="U44" s="2"/>
      <c r="V44" s="2"/>
      <c r="W44" s="2"/>
      <c r="X44" s="2"/>
      <c r="Y44" s="2"/>
      <c r="Z44" s="2"/>
      <c r="AA44" s="2"/>
      <c r="AB44" s="2"/>
      <c r="AC44" s="2"/>
    </row>
    <row r="45" spans="1:29" ht="18.75" customHeight="1">
      <c r="A45" s="3"/>
      <c r="B45" s="300" t="s">
        <v>418</v>
      </c>
      <c r="C45" s="300"/>
      <c r="D45" s="300"/>
      <c r="E45" s="300"/>
      <c r="F45" s="300"/>
      <c r="G45" s="503" t="s">
        <v>266</v>
      </c>
      <c r="H45" s="1"/>
      <c r="I45" s="504">
        <v>0</v>
      </c>
      <c r="J45" s="504">
        <v>0</v>
      </c>
      <c r="K45" s="504">
        <v>0</v>
      </c>
      <c r="L45" s="504">
        <v>0</v>
      </c>
      <c r="M45" s="504">
        <v>0</v>
      </c>
      <c r="N45" s="504">
        <v>0</v>
      </c>
      <c r="O45" s="504">
        <v>0</v>
      </c>
      <c r="P45" s="2"/>
      <c r="Q45" s="2"/>
      <c r="R45" s="2"/>
      <c r="S45" s="2"/>
      <c r="T45" s="2"/>
      <c r="U45" s="2"/>
      <c r="V45" s="2"/>
      <c r="W45" s="2"/>
      <c r="X45" s="2"/>
      <c r="Y45" s="2"/>
      <c r="Z45" s="2"/>
      <c r="AA45" s="2"/>
      <c r="AB45" s="2"/>
      <c r="AC45" s="2"/>
    </row>
    <row r="46" spans="1:29" ht="18.75" customHeight="1">
      <c r="A46" s="3"/>
      <c r="B46" s="300" t="s">
        <v>419</v>
      </c>
      <c r="C46" s="300"/>
      <c r="D46" s="300"/>
      <c r="E46" s="300"/>
      <c r="F46" s="300"/>
      <c r="G46" s="503" t="s">
        <v>266</v>
      </c>
      <c r="H46" s="1"/>
      <c r="I46" s="504">
        <v>0</v>
      </c>
      <c r="J46" s="504">
        <v>0</v>
      </c>
      <c r="K46" s="504">
        <v>1</v>
      </c>
      <c r="L46" s="504">
        <v>1</v>
      </c>
      <c r="M46" s="504">
        <v>0</v>
      </c>
      <c r="N46" s="504">
        <v>0</v>
      </c>
      <c r="O46" s="504">
        <v>0</v>
      </c>
      <c r="P46" s="2"/>
      <c r="Q46" s="2"/>
      <c r="R46" s="2"/>
      <c r="S46" s="2"/>
      <c r="T46" s="2"/>
      <c r="U46" s="2"/>
      <c r="V46" s="2"/>
      <c r="W46" s="2"/>
      <c r="X46" s="2"/>
      <c r="Y46" s="2"/>
      <c r="Z46" s="2"/>
      <c r="AA46" s="2"/>
      <c r="AB46" s="2"/>
      <c r="AC46" s="2"/>
    </row>
    <row r="47" spans="1:29" ht="18.75" customHeight="1">
      <c r="A47" s="3"/>
      <c r="B47" s="300"/>
      <c r="C47" s="300"/>
      <c r="D47" s="300"/>
      <c r="E47" s="300"/>
      <c r="F47" s="300"/>
      <c r="G47" s="503"/>
      <c r="H47" s="1"/>
      <c r="I47" s="504"/>
      <c r="J47" s="504"/>
      <c r="K47" s="504"/>
      <c r="L47" s="504"/>
      <c r="M47" s="504"/>
      <c r="N47" s="504"/>
      <c r="O47" s="504"/>
      <c r="P47" s="2"/>
      <c r="Q47" s="2"/>
      <c r="R47" s="2"/>
      <c r="S47" s="2"/>
      <c r="T47" s="2"/>
      <c r="U47" s="2"/>
      <c r="V47" s="2"/>
      <c r="W47" s="2"/>
      <c r="X47" s="2"/>
      <c r="Y47" s="2"/>
      <c r="Z47" s="2"/>
      <c r="AA47" s="2"/>
      <c r="AB47" s="2"/>
      <c r="AC47" s="2"/>
    </row>
    <row r="48" spans="1:29" ht="18.75" customHeight="1">
      <c r="A48" s="3"/>
      <c r="B48" s="605" t="s">
        <v>420</v>
      </c>
      <c r="C48" s="606"/>
      <c r="D48" s="606"/>
      <c r="E48" s="606"/>
      <c r="F48" s="606"/>
      <c r="G48" s="607"/>
      <c r="H48" s="921"/>
      <c r="I48" s="607"/>
      <c r="J48" s="607"/>
      <c r="K48" s="607"/>
      <c r="L48" s="607"/>
      <c r="M48" s="607"/>
      <c r="N48" s="607"/>
      <c r="O48" s="607"/>
      <c r="P48" s="2"/>
      <c r="Q48" s="2"/>
      <c r="R48" s="2"/>
      <c r="S48" s="2"/>
      <c r="T48" s="2"/>
      <c r="U48" s="2"/>
      <c r="V48" s="2"/>
      <c r="W48" s="2"/>
      <c r="X48" s="2"/>
      <c r="Y48" s="2"/>
      <c r="Z48" s="2"/>
      <c r="AA48" s="2"/>
      <c r="AB48" s="2"/>
      <c r="AC48" s="2"/>
    </row>
    <row r="49" spans="1:29" ht="18.75" customHeight="1">
      <c r="A49" s="3"/>
      <c r="B49" s="300" t="s">
        <v>421</v>
      </c>
      <c r="C49" s="300"/>
      <c r="D49" s="300"/>
      <c r="E49" s="300"/>
      <c r="F49" s="300"/>
      <c r="G49" s="503" t="s">
        <v>266</v>
      </c>
      <c r="H49" s="1"/>
      <c r="I49" s="504">
        <v>9</v>
      </c>
      <c r="J49" s="504">
        <v>9</v>
      </c>
      <c r="K49" s="504">
        <v>5</v>
      </c>
      <c r="L49" s="504">
        <v>6</v>
      </c>
      <c r="M49" s="504">
        <v>11</v>
      </c>
      <c r="N49" s="504">
        <v>10</v>
      </c>
      <c r="O49" s="504">
        <v>5</v>
      </c>
      <c r="P49" s="2"/>
      <c r="Q49" s="2"/>
      <c r="R49" s="2"/>
      <c r="S49" s="2"/>
      <c r="T49" s="2"/>
      <c r="U49" s="2"/>
      <c r="V49" s="2"/>
      <c r="W49" s="2"/>
      <c r="X49" s="2"/>
      <c r="Y49" s="2"/>
      <c r="Z49" s="2"/>
      <c r="AA49" s="2"/>
      <c r="AB49" s="2"/>
      <c r="AC49" s="2"/>
    </row>
    <row r="50" spans="1:29" ht="18.75" customHeight="1">
      <c r="A50" s="3"/>
      <c r="B50" s="300" t="s">
        <v>422</v>
      </c>
      <c r="C50" s="300"/>
      <c r="D50" s="300"/>
      <c r="E50" s="300"/>
      <c r="F50" s="300"/>
      <c r="G50" s="503" t="s">
        <v>266</v>
      </c>
      <c r="H50" s="1"/>
      <c r="I50" s="504">
        <v>7</v>
      </c>
      <c r="J50" s="504">
        <v>7</v>
      </c>
      <c r="K50" s="504">
        <v>4</v>
      </c>
      <c r="L50" s="504">
        <v>4</v>
      </c>
      <c r="M50" s="504">
        <v>5</v>
      </c>
      <c r="N50" s="504">
        <v>7</v>
      </c>
      <c r="O50" s="504">
        <v>3</v>
      </c>
      <c r="P50" s="2"/>
      <c r="Q50" s="2"/>
      <c r="R50" s="2"/>
      <c r="S50" s="2"/>
      <c r="T50" s="2"/>
      <c r="U50" s="2"/>
      <c r="V50" s="2"/>
      <c r="W50" s="2"/>
      <c r="X50" s="2"/>
      <c r="Y50" s="2"/>
      <c r="Z50" s="2"/>
      <c r="AA50" s="2"/>
      <c r="AB50" s="2"/>
      <c r="AC50" s="2"/>
    </row>
    <row r="51" spans="1:29" ht="18.75" customHeight="1">
      <c r="A51" s="3"/>
      <c r="B51" s="300" t="s">
        <v>423</v>
      </c>
      <c r="C51" s="300"/>
      <c r="D51" s="300"/>
      <c r="E51" s="300"/>
      <c r="F51" s="300"/>
      <c r="G51" s="503" t="s">
        <v>266</v>
      </c>
      <c r="H51" s="1"/>
      <c r="I51" s="504">
        <v>7</v>
      </c>
      <c r="J51" s="504">
        <v>10</v>
      </c>
      <c r="K51" s="504">
        <v>6</v>
      </c>
      <c r="L51" s="504">
        <v>6</v>
      </c>
      <c r="M51" s="504">
        <v>10</v>
      </c>
      <c r="N51" s="504">
        <v>13</v>
      </c>
      <c r="O51" s="504">
        <v>1</v>
      </c>
      <c r="P51" s="2"/>
      <c r="Q51" s="2"/>
      <c r="R51" s="2"/>
      <c r="S51" s="2"/>
      <c r="T51" s="2"/>
      <c r="U51" s="2"/>
      <c r="V51" s="2"/>
      <c r="W51" s="2"/>
      <c r="X51" s="2"/>
      <c r="Y51" s="2"/>
      <c r="Z51" s="2"/>
      <c r="AA51" s="2"/>
      <c r="AB51" s="2"/>
      <c r="AC51" s="2"/>
    </row>
    <row r="52" spans="1:29" ht="18.75" customHeight="1">
      <c r="A52" s="3"/>
      <c r="B52" s="300" t="s">
        <v>424</v>
      </c>
      <c r="C52" s="300"/>
      <c r="D52" s="300"/>
      <c r="E52" s="300"/>
      <c r="F52" s="300"/>
      <c r="G52" s="503" t="s">
        <v>266</v>
      </c>
      <c r="H52" s="1"/>
      <c r="I52" s="504">
        <v>4</v>
      </c>
      <c r="J52" s="504">
        <v>1</v>
      </c>
      <c r="K52" s="504">
        <v>1</v>
      </c>
      <c r="L52" s="504">
        <v>0</v>
      </c>
      <c r="M52" s="504">
        <v>2</v>
      </c>
      <c r="N52" s="504">
        <v>2</v>
      </c>
      <c r="O52" s="504">
        <v>0</v>
      </c>
      <c r="P52" s="2"/>
      <c r="Q52" s="2"/>
      <c r="R52" s="2"/>
      <c r="S52" s="2"/>
      <c r="T52" s="2"/>
      <c r="U52" s="2"/>
      <c r="V52" s="2"/>
      <c r="W52" s="2"/>
      <c r="X52" s="2"/>
      <c r="Y52" s="2"/>
      <c r="Z52" s="2"/>
      <c r="AA52" s="2"/>
      <c r="AB52" s="2"/>
      <c r="AC52" s="2"/>
    </row>
    <row r="53" spans="1:29" ht="18.75" customHeight="1">
      <c r="A53" s="3"/>
      <c r="B53" s="300" t="s">
        <v>425</v>
      </c>
      <c r="C53" s="300"/>
      <c r="D53" s="300"/>
      <c r="E53" s="300"/>
      <c r="F53" s="300"/>
      <c r="G53" s="503" t="s">
        <v>266</v>
      </c>
      <c r="H53" s="1"/>
      <c r="I53" s="504">
        <v>4</v>
      </c>
      <c r="J53" s="504">
        <v>1</v>
      </c>
      <c r="K53" s="504">
        <v>0</v>
      </c>
      <c r="L53" s="504">
        <v>1</v>
      </c>
      <c r="M53" s="504">
        <v>0</v>
      </c>
      <c r="N53" s="504">
        <v>1</v>
      </c>
      <c r="O53" s="504">
        <v>0</v>
      </c>
      <c r="P53" s="2"/>
      <c r="Q53" s="2"/>
      <c r="R53" s="2"/>
      <c r="S53" s="2"/>
      <c r="T53" s="2"/>
      <c r="U53" s="2"/>
      <c r="V53" s="2"/>
      <c r="W53" s="2"/>
      <c r="X53" s="2"/>
      <c r="Y53" s="2"/>
      <c r="Z53" s="2"/>
      <c r="AA53" s="2"/>
      <c r="AB53" s="2"/>
      <c r="AC53" s="2"/>
    </row>
    <row r="54" spans="1:29" ht="18.75" customHeight="1">
      <c r="A54" s="3"/>
      <c r="B54" s="300" t="s">
        <v>426</v>
      </c>
      <c r="C54" s="300"/>
      <c r="D54" s="300"/>
      <c r="E54" s="300"/>
      <c r="F54" s="300"/>
      <c r="G54" s="503" t="s">
        <v>266</v>
      </c>
      <c r="H54" s="1"/>
      <c r="I54" s="504">
        <v>0</v>
      </c>
      <c r="J54" s="504">
        <v>1</v>
      </c>
      <c r="K54" s="504">
        <v>1</v>
      </c>
      <c r="L54" s="504">
        <v>1</v>
      </c>
      <c r="M54" s="504">
        <v>1</v>
      </c>
      <c r="N54" s="504">
        <v>0</v>
      </c>
      <c r="O54" s="504">
        <v>0</v>
      </c>
      <c r="P54" s="2"/>
      <c r="Q54" s="2"/>
      <c r="R54" s="2"/>
      <c r="S54" s="2"/>
      <c r="T54" s="2"/>
      <c r="U54" s="2"/>
      <c r="V54" s="2"/>
      <c r="W54" s="2"/>
      <c r="X54" s="2"/>
      <c r="Y54" s="2"/>
      <c r="Z54" s="2"/>
      <c r="AA54" s="2"/>
      <c r="AB54" s="2"/>
      <c r="AC54" s="2"/>
    </row>
    <row r="55" spans="1:29" ht="18.75" customHeight="1">
      <c r="A55" s="3"/>
      <c r="B55" s="300" t="s">
        <v>427</v>
      </c>
      <c r="C55" s="300"/>
      <c r="D55" s="300"/>
      <c r="E55" s="300"/>
      <c r="F55" s="300"/>
      <c r="G55" s="503" t="s">
        <v>266</v>
      </c>
      <c r="H55" s="1"/>
      <c r="I55" s="504">
        <v>38</v>
      </c>
      <c r="J55" s="504">
        <v>25</v>
      </c>
      <c r="K55" s="504">
        <v>36</v>
      </c>
      <c r="L55" s="504">
        <v>34</v>
      </c>
      <c r="M55" s="504">
        <v>27</v>
      </c>
      <c r="N55" s="504">
        <v>17</v>
      </c>
      <c r="O55" s="504">
        <v>32</v>
      </c>
      <c r="P55" s="2"/>
      <c r="Q55" s="2"/>
      <c r="R55" s="2"/>
      <c r="S55" s="2"/>
      <c r="T55" s="2"/>
      <c r="U55" s="2"/>
      <c r="V55" s="2"/>
      <c r="W55" s="2"/>
      <c r="X55" s="2"/>
      <c r="Y55" s="2"/>
      <c r="Z55" s="2"/>
      <c r="AA55" s="2"/>
      <c r="AB55" s="2"/>
      <c r="AC55" s="2"/>
    </row>
    <row r="56" spans="1:29" ht="18.75" customHeight="1">
      <c r="A56" s="3"/>
      <c r="C56" s="300"/>
      <c r="D56" s="300"/>
      <c r="E56" s="300"/>
      <c r="F56" s="300"/>
      <c r="G56" s="301"/>
      <c r="H56" s="302"/>
      <c r="I56" s="302"/>
      <c r="J56" s="302"/>
      <c r="K56" s="302"/>
      <c r="L56" s="302"/>
      <c r="M56" s="302"/>
      <c r="N56" s="302"/>
      <c r="O56" s="3"/>
      <c r="P56" s="2"/>
      <c r="Q56" s="2"/>
      <c r="R56" s="2"/>
      <c r="S56" s="2"/>
      <c r="T56" s="2"/>
      <c r="U56" s="2"/>
      <c r="V56" s="2"/>
      <c r="W56" s="2"/>
      <c r="X56" s="2"/>
      <c r="Y56" s="2"/>
      <c r="Z56" s="2"/>
      <c r="AA56" s="2"/>
      <c r="AB56" s="2"/>
      <c r="AC56" s="2"/>
    </row>
    <row r="57" spans="1:29" ht="21.75" customHeight="1">
      <c r="A57" s="3"/>
      <c r="B57" s="919" t="s">
        <v>428</v>
      </c>
      <c r="C57" s="906"/>
      <c r="D57" s="906"/>
      <c r="E57" s="906"/>
      <c r="F57" s="906"/>
      <c r="G57" s="2"/>
      <c r="H57" s="2"/>
      <c r="I57" s="2"/>
      <c r="J57" s="2"/>
      <c r="K57" s="2"/>
      <c r="L57" s="2"/>
      <c r="M57" s="2"/>
      <c r="N57" s="2"/>
      <c r="O57" s="3"/>
      <c r="P57" s="2"/>
      <c r="Q57" s="2"/>
      <c r="R57" s="2"/>
      <c r="S57" s="2"/>
      <c r="T57" s="2"/>
      <c r="U57" s="2"/>
      <c r="V57" s="2"/>
      <c r="W57" s="2"/>
      <c r="X57" s="2"/>
      <c r="Y57" s="2"/>
      <c r="Z57" s="2"/>
      <c r="AA57" s="2"/>
      <c r="AB57" s="2"/>
      <c r="AC57" s="2"/>
    </row>
    <row r="58" spans="1:29" ht="21" customHeight="1">
      <c r="A58" s="3"/>
      <c r="B58" s="908" t="s">
        <v>429</v>
      </c>
      <c r="C58" s="908"/>
      <c r="D58" s="908"/>
      <c r="E58" s="908"/>
      <c r="F58" s="908"/>
      <c r="G58" s="8"/>
      <c r="H58" s="8"/>
      <c r="I58" s="8"/>
      <c r="J58" s="8"/>
      <c r="K58" s="8"/>
      <c r="L58" s="8"/>
      <c r="M58" s="8"/>
      <c r="N58" s="8"/>
      <c r="O58" s="3"/>
      <c r="P58" s="2"/>
      <c r="Q58" s="2"/>
      <c r="R58" s="2"/>
      <c r="S58" s="2"/>
      <c r="T58" s="2"/>
      <c r="U58" s="2"/>
      <c r="V58" s="2"/>
      <c r="W58" s="2"/>
      <c r="X58" s="2"/>
      <c r="Y58" s="2"/>
      <c r="Z58" s="2"/>
      <c r="AA58" s="2"/>
      <c r="AB58" s="2"/>
      <c r="AC58" s="2"/>
    </row>
    <row r="59" spans="1:29" ht="21" customHeight="1">
      <c r="A59" s="3"/>
      <c r="B59" s="908" t="s">
        <v>430</v>
      </c>
      <c r="C59" s="909"/>
      <c r="D59" s="909"/>
      <c r="E59" s="909"/>
      <c r="F59" s="909"/>
      <c r="G59" s="6"/>
      <c r="H59" s="9"/>
      <c r="I59" s="9"/>
      <c r="J59" s="9"/>
      <c r="K59" s="9"/>
      <c r="L59" s="9"/>
      <c r="M59" s="9"/>
      <c r="N59" s="10"/>
      <c r="O59" s="3"/>
      <c r="P59" s="2"/>
      <c r="Q59" s="2"/>
      <c r="R59" s="2"/>
      <c r="S59" s="2"/>
      <c r="T59" s="2"/>
      <c r="U59" s="2"/>
      <c r="V59" s="2"/>
      <c r="W59" s="2"/>
      <c r="X59" s="2"/>
      <c r="Y59" s="2"/>
      <c r="Z59" s="2"/>
      <c r="AA59" s="2"/>
      <c r="AB59" s="2"/>
      <c r="AC59" s="2"/>
    </row>
    <row r="60" spans="1:29" ht="18.75" customHeight="1">
      <c r="A60" s="3"/>
      <c r="B60" s="908" t="s">
        <v>431</v>
      </c>
      <c r="C60" s="909"/>
      <c r="D60" s="909"/>
      <c r="E60" s="909"/>
      <c r="F60" s="909"/>
      <c r="G60" s="6"/>
      <c r="H60" s="9"/>
      <c r="I60" s="9"/>
      <c r="J60" s="9"/>
      <c r="K60" s="9"/>
      <c r="L60" s="9"/>
      <c r="M60" s="9"/>
      <c r="N60" s="10"/>
      <c r="O60" s="3"/>
      <c r="P60" s="2"/>
      <c r="Q60" s="2"/>
      <c r="R60" s="2"/>
      <c r="S60" s="2"/>
      <c r="T60" s="2"/>
      <c r="U60" s="2"/>
      <c r="V60" s="2"/>
      <c r="W60" s="2"/>
      <c r="X60" s="2"/>
      <c r="Y60" s="2"/>
      <c r="Z60" s="2"/>
      <c r="AA60" s="2"/>
      <c r="AB60" s="2"/>
      <c r="AC60" s="2"/>
    </row>
    <row r="61" spans="1:29" ht="18.75" customHeight="1">
      <c r="A61" s="3"/>
      <c r="B61" s="1019" t="s">
        <v>432</v>
      </c>
      <c r="C61" s="908"/>
      <c r="D61" s="908"/>
      <c r="E61" s="908"/>
      <c r="F61" s="910"/>
      <c r="G61" s="6"/>
      <c r="H61" s="9"/>
      <c r="I61" s="9"/>
      <c r="J61" s="9"/>
      <c r="K61" s="9"/>
      <c r="L61" s="9"/>
      <c r="M61" s="9"/>
      <c r="N61" s="10"/>
      <c r="O61" s="3"/>
      <c r="P61" s="2"/>
      <c r="Q61" s="2"/>
      <c r="R61" s="2"/>
      <c r="S61" s="2"/>
      <c r="T61" s="2"/>
      <c r="U61" s="2"/>
      <c r="V61" s="2"/>
      <c r="W61" s="2"/>
      <c r="X61" s="2"/>
      <c r="Y61" s="2"/>
      <c r="Z61" s="2"/>
      <c r="AA61" s="2"/>
      <c r="AB61" s="2"/>
      <c r="AC61" s="2"/>
    </row>
    <row r="62" spans="1:29" ht="20.25" customHeight="1">
      <c r="A62" s="3"/>
      <c r="B62" s="930" t="s">
        <v>433</v>
      </c>
      <c r="C62" s="930"/>
      <c r="D62" s="930"/>
      <c r="E62" s="930"/>
      <c r="F62" s="930"/>
      <c r="G62" s="6"/>
      <c r="H62" s="9"/>
      <c r="I62" s="9"/>
      <c r="J62" s="9"/>
      <c r="K62" s="9"/>
      <c r="L62" s="9"/>
      <c r="M62" s="9"/>
      <c r="N62" s="10"/>
      <c r="O62" s="3"/>
      <c r="P62" s="2"/>
      <c r="Q62" s="2"/>
      <c r="R62" s="2"/>
      <c r="S62" s="2"/>
      <c r="T62" s="2"/>
      <c r="U62" s="2"/>
      <c r="V62" s="2"/>
      <c r="W62" s="2"/>
      <c r="X62" s="2"/>
      <c r="Y62" s="2"/>
      <c r="Z62" s="2"/>
      <c r="AA62" s="2"/>
      <c r="AB62" s="2"/>
      <c r="AC62" s="2"/>
    </row>
    <row r="63" spans="1:29" ht="18.75" customHeight="1">
      <c r="A63" s="3"/>
      <c r="B63" s="306" t="s">
        <v>434</v>
      </c>
      <c r="C63" s="4"/>
      <c r="D63" s="4"/>
      <c r="E63" s="4"/>
      <c r="F63" s="4"/>
      <c r="G63" s="6"/>
      <c r="H63" s="9"/>
      <c r="I63" s="9"/>
      <c r="J63" s="9"/>
      <c r="K63" s="9"/>
      <c r="L63" s="9"/>
      <c r="M63" s="9"/>
      <c r="N63" s="10"/>
      <c r="O63" s="3"/>
      <c r="P63" s="2"/>
      <c r="Q63" s="2"/>
      <c r="R63" s="2"/>
      <c r="S63" s="2"/>
      <c r="T63" s="2"/>
      <c r="U63" s="2"/>
      <c r="V63" s="2"/>
      <c r="W63" s="2"/>
      <c r="X63" s="2"/>
      <c r="Y63" s="2"/>
      <c r="Z63" s="2"/>
      <c r="AA63" s="2"/>
      <c r="AB63" s="2"/>
      <c r="AC63" s="2"/>
    </row>
    <row r="64" spans="1:29" ht="18.75" customHeight="1">
      <c r="A64" s="3"/>
      <c r="G64" s="6"/>
      <c r="H64" s="9"/>
      <c r="I64" s="9"/>
      <c r="J64" s="9"/>
      <c r="K64" s="9"/>
      <c r="L64" s="9"/>
      <c r="M64" s="9"/>
      <c r="N64" s="10"/>
      <c r="O64" s="3"/>
      <c r="P64" s="2"/>
      <c r="Q64" s="2"/>
      <c r="R64" s="2"/>
      <c r="S64" s="2"/>
      <c r="T64" s="2"/>
      <c r="U64" s="2"/>
      <c r="V64" s="2"/>
      <c r="W64" s="2"/>
      <c r="X64" s="2"/>
      <c r="Y64" s="2"/>
      <c r="Z64" s="2"/>
      <c r="AA64" s="2"/>
      <c r="AB64" s="2"/>
      <c r="AC64" s="2"/>
    </row>
    <row r="65" spans="1:29" ht="18.75" customHeight="1">
      <c r="A65" s="3"/>
      <c r="G65" s="6"/>
      <c r="H65" s="9"/>
      <c r="I65" s="9"/>
      <c r="J65" s="9"/>
      <c r="K65" s="9"/>
      <c r="L65" s="9"/>
      <c r="M65" s="9"/>
      <c r="N65" s="10"/>
      <c r="O65" s="3"/>
      <c r="P65" s="2"/>
      <c r="Q65" s="2"/>
      <c r="R65" s="2"/>
      <c r="S65" s="2"/>
      <c r="T65" s="2"/>
      <c r="U65" s="2"/>
      <c r="V65" s="2"/>
      <c r="W65" s="2"/>
      <c r="X65" s="2"/>
      <c r="Y65" s="2"/>
      <c r="Z65" s="2"/>
      <c r="AA65" s="2"/>
      <c r="AB65" s="2"/>
      <c r="AC65" s="2"/>
    </row>
    <row r="66" spans="1:29" ht="18.75" customHeight="1">
      <c r="A66" s="3"/>
      <c r="B66" s="4"/>
      <c r="C66" s="4"/>
      <c r="D66" s="4"/>
      <c r="E66" s="4"/>
      <c r="F66" s="4"/>
      <c r="G66" s="6"/>
      <c r="H66" s="9"/>
      <c r="I66" s="9"/>
      <c r="J66" s="9"/>
      <c r="K66" s="9"/>
      <c r="L66" s="9"/>
      <c r="M66" s="9"/>
      <c r="N66" s="10"/>
      <c r="O66" s="3"/>
      <c r="P66" s="2"/>
      <c r="Q66" s="2"/>
      <c r="R66" s="2"/>
      <c r="S66" s="2"/>
      <c r="T66" s="2"/>
      <c r="U66" s="2"/>
      <c r="V66" s="2"/>
      <c r="W66" s="2"/>
      <c r="X66" s="2"/>
      <c r="Y66" s="2"/>
      <c r="Z66" s="2"/>
      <c r="AA66" s="2"/>
      <c r="AB66" s="2"/>
      <c r="AC66" s="2"/>
    </row>
    <row r="67" spans="1:29" ht="18.75" customHeight="1">
      <c r="A67" s="3"/>
      <c r="B67" s="4"/>
      <c r="C67" s="4"/>
      <c r="D67" s="4"/>
      <c r="E67" s="4"/>
      <c r="F67" s="4"/>
      <c r="G67" s="6"/>
      <c r="H67" s="9"/>
      <c r="I67" s="9"/>
      <c r="J67" s="9"/>
      <c r="K67" s="9"/>
      <c r="L67" s="9"/>
      <c r="M67" s="9"/>
      <c r="N67" s="10"/>
      <c r="O67" s="3"/>
      <c r="P67" s="2"/>
      <c r="Q67" s="2"/>
      <c r="R67" s="2"/>
      <c r="S67" s="2"/>
      <c r="T67" s="2"/>
      <c r="U67" s="2"/>
      <c r="V67" s="2"/>
      <c r="W67" s="2"/>
      <c r="X67" s="2"/>
      <c r="Y67" s="2"/>
      <c r="Z67" s="2"/>
      <c r="AA67" s="2"/>
      <c r="AB67" s="2"/>
      <c r="AC67" s="2"/>
    </row>
    <row r="68" spans="1:29" ht="18.75" customHeight="1">
      <c r="A68" s="3"/>
      <c r="B68" s="4"/>
      <c r="C68" s="4"/>
      <c r="D68" s="4"/>
      <c r="E68" s="4"/>
      <c r="F68" s="4"/>
      <c r="G68" s="6"/>
      <c r="H68" s="9"/>
      <c r="I68" s="9"/>
      <c r="J68" s="9"/>
      <c r="K68" s="9"/>
      <c r="L68" s="9"/>
      <c r="M68" s="9"/>
      <c r="N68" s="10"/>
      <c r="O68" s="3"/>
      <c r="P68" s="2"/>
      <c r="Q68" s="2"/>
      <c r="R68" s="2"/>
      <c r="S68" s="2"/>
      <c r="T68" s="2"/>
      <c r="U68" s="2"/>
      <c r="V68" s="2"/>
      <c r="W68" s="2"/>
      <c r="X68" s="2"/>
      <c r="Y68" s="2"/>
      <c r="Z68" s="2"/>
      <c r="AA68" s="2"/>
      <c r="AB68" s="2"/>
      <c r="AC68" s="2"/>
    </row>
    <row r="69" spans="1:29" ht="18.75" customHeight="1">
      <c r="A69" s="3"/>
      <c r="B69" s="4"/>
      <c r="C69" s="4"/>
      <c r="D69" s="4"/>
      <c r="E69" s="4"/>
      <c r="F69" s="4"/>
      <c r="G69" s="6"/>
      <c r="H69" s="9"/>
      <c r="I69" s="9"/>
      <c r="J69" s="9"/>
      <c r="K69" s="9"/>
      <c r="L69" s="9"/>
      <c r="M69" s="9"/>
      <c r="N69" s="10"/>
      <c r="O69" s="3"/>
      <c r="P69" s="2"/>
      <c r="Q69" s="2"/>
      <c r="R69" s="2"/>
      <c r="S69" s="2"/>
      <c r="T69" s="2"/>
      <c r="U69" s="2"/>
      <c r="V69" s="2"/>
      <c r="W69" s="2"/>
      <c r="X69" s="2"/>
      <c r="Y69" s="2"/>
      <c r="Z69" s="2"/>
      <c r="AA69" s="2"/>
      <c r="AB69" s="2"/>
      <c r="AC69" s="2"/>
    </row>
    <row r="70" spans="1:29" ht="18.75" customHeight="1">
      <c r="A70" s="3"/>
      <c r="B70" s="4"/>
      <c r="C70" s="4"/>
      <c r="D70" s="4"/>
      <c r="E70" s="4"/>
      <c r="F70" s="4"/>
      <c r="G70" s="6"/>
      <c r="H70" s="9"/>
      <c r="I70" s="9"/>
      <c r="J70" s="9"/>
      <c r="K70" s="9"/>
      <c r="L70" s="9"/>
      <c r="M70" s="9"/>
      <c r="N70" s="10"/>
      <c r="O70" s="3"/>
      <c r="P70" s="2"/>
      <c r="Q70" s="2"/>
      <c r="R70" s="2"/>
      <c r="S70" s="2"/>
      <c r="T70" s="2"/>
      <c r="U70" s="2"/>
      <c r="V70" s="2"/>
      <c r="W70" s="2"/>
      <c r="X70" s="2"/>
      <c r="Y70" s="2"/>
      <c r="Z70" s="2"/>
      <c r="AA70" s="2"/>
      <c r="AB70" s="2"/>
      <c r="AC70" s="2"/>
    </row>
    <row r="71" spans="1:29" ht="18.75" customHeight="1">
      <c r="A71" s="3"/>
      <c r="B71" s="4"/>
      <c r="C71" s="4"/>
      <c r="D71" s="4"/>
      <c r="E71" s="4"/>
      <c r="F71" s="4"/>
      <c r="G71" s="6"/>
      <c r="H71" s="9"/>
      <c r="I71" s="9"/>
      <c r="J71" s="9"/>
      <c r="K71" s="9"/>
      <c r="L71" s="9"/>
      <c r="M71" s="9"/>
      <c r="N71" s="10"/>
      <c r="O71" s="3"/>
      <c r="P71" s="2"/>
      <c r="Q71" s="2"/>
      <c r="R71" s="2"/>
      <c r="S71" s="2"/>
      <c r="T71" s="2"/>
      <c r="U71" s="2"/>
      <c r="V71" s="2"/>
      <c r="W71" s="2"/>
      <c r="X71" s="2"/>
      <c r="Y71" s="2"/>
      <c r="Z71" s="2"/>
      <c r="AA71" s="2"/>
      <c r="AB71" s="2"/>
      <c r="AC71" s="2"/>
    </row>
    <row r="72" spans="1:29" ht="18.75" customHeight="1">
      <c r="A72" s="3"/>
      <c r="B72" s="4"/>
      <c r="C72" s="4"/>
      <c r="D72" s="4"/>
      <c r="E72" s="4"/>
      <c r="F72" s="4"/>
      <c r="G72" s="6"/>
      <c r="H72" s="9"/>
      <c r="I72" s="9"/>
      <c r="J72" s="9"/>
      <c r="K72" s="9"/>
      <c r="L72" s="9"/>
      <c r="M72" s="9"/>
      <c r="N72" s="10"/>
      <c r="O72" s="3"/>
      <c r="P72" s="2"/>
      <c r="Q72" s="2"/>
      <c r="R72" s="2"/>
      <c r="S72" s="2"/>
      <c r="T72" s="2"/>
      <c r="U72" s="2"/>
      <c r="V72" s="2"/>
      <c r="W72" s="2"/>
      <c r="X72" s="2"/>
      <c r="Y72" s="2"/>
      <c r="Z72" s="2"/>
      <c r="AA72" s="2"/>
      <c r="AB72" s="2"/>
      <c r="AC72" s="2"/>
    </row>
    <row r="73" spans="1:29" ht="18.75" customHeight="1">
      <c r="A73" s="3"/>
      <c r="B73" s="4"/>
      <c r="C73" s="4"/>
      <c r="D73" s="4"/>
      <c r="E73" s="4"/>
      <c r="F73" s="4"/>
      <c r="G73" s="6"/>
      <c r="H73" s="9"/>
      <c r="I73" s="9"/>
      <c r="J73" s="9"/>
      <c r="K73" s="9"/>
      <c r="L73" s="9"/>
      <c r="M73" s="9"/>
      <c r="N73" s="10"/>
      <c r="O73" s="3"/>
      <c r="P73" s="2"/>
      <c r="Q73" s="2"/>
      <c r="R73" s="2"/>
      <c r="S73" s="2"/>
      <c r="T73" s="2"/>
      <c r="U73" s="2"/>
      <c r="V73" s="2"/>
      <c r="W73" s="2"/>
      <c r="X73" s="2"/>
      <c r="Y73" s="2"/>
      <c r="Z73" s="2"/>
      <c r="AA73" s="2"/>
      <c r="AB73" s="2"/>
      <c r="AC73" s="2"/>
    </row>
    <row r="74" spans="1:29" ht="18.75" customHeight="1">
      <c r="A74" s="3"/>
      <c r="B74" s="4"/>
      <c r="C74" s="4"/>
      <c r="D74" s="4"/>
      <c r="E74" s="4"/>
      <c r="F74" s="4"/>
      <c r="G74" s="6"/>
      <c r="H74" s="9"/>
      <c r="I74" s="9"/>
      <c r="J74" s="9"/>
      <c r="K74" s="9"/>
      <c r="L74" s="9"/>
      <c r="M74" s="9"/>
      <c r="N74" s="10"/>
      <c r="O74" s="3"/>
      <c r="P74" s="2"/>
      <c r="Q74" s="2"/>
      <c r="R74" s="2"/>
      <c r="S74" s="2"/>
      <c r="T74" s="2"/>
      <c r="U74" s="2"/>
      <c r="V74" s="2"/>
      <c r="W74" s="2"/>
      <c r="X74" s="2"/>
      <c r="Y74" s="2"/>
      <c r="Z74" s="2"/>
      <c r="AA74" s="2"/>
      <c r="AB74" s="2"/>
      <c r="AC74" s="2"/>
    </row>
    <row r="75" spans="1:29" ht="18.75" customHeight="1">
      <c r="A75" s="3"/>
      <c r="B75" s="4"/>
      <c r="C75" s="4"/>
      <c r="D75" s="4"/>
      <c r="E75" s="4"/>
      <c r="F75" s="4"/>
      <c r="G75" s="6"/>
      <c r="H75" s="9"/>
      <c r="I75" s="9"/>
      <c r="J75" s="9"/>
      <c r="K75" s="9"/>
      <c r="L75" s="9"/>
      <c r="M75" s="9"/>
      <c r="N75" s="10"/>
      <c r="O75" s="3"/>
      <c r="P75" s="2"/>
      <c r="Q75" s="2"/>
      <c r="R75" s="2"/>
      <c r="S75" s="2"/>
      <c r="T75" s="2"/>
      <c r="U75" s="2"/>
      <c r="V75" s="2"/>
      <c r="W75" s="2"/>
      <c r="X75" s="2"/>
      <c r="Y75" s="2"/>
      <c r="Z75" s="2"/>
      <c r="AA75" s="2"/>
      <c r="AB75" s="2"/>
      <c r="AC75" s="2"/>
    </row>
    <row r="76" spans="1:29" ht="18.75" customHeight="1">
      <c r="A76" s="3"/>
      <c r="B76" s="4"/>
      <c r="C76" s="4"/>
      <c r="D76" s="4"/>
      <c r="E76" s="4"/>
      <c r="F76" s="4"/>
      <c r="G76" s="6"/>
      <c r="H76" s="9"/>
      <c r="I76" s="9"/>
      <c r="J76" s="9"/>
      <c r="K76" s="9"/>
      <c r="L76" s="9"/>
      <c r="M76" s="9"/>
      <c r="N76" s="10"/>
      <c r="O76" s="3"/>
      <c r="P76" s="2"/>
      <c r="Q76" s="2"/>
      <c r="R76" s="2"/>
      <c r="S76" s="2"/>
      <c r="T76" s="2"/>
      <c r="U76" s="2"/>
      <c r="V76" s="2"/>
      <c r="W76" s="2"/>
      <c r="X76" s="2"/>
      <c r="Y76" s="2"/>
      <c r="Z76" s="2"/>
      <c r="AA76" s="2"/>
      <c r="AB76" s="2"/>
      <c r="AC76" s="2"/>
    </row>
    <row r="77" spans="1:29" ht="18.75" customHeight="1">
      <c r="A77" s="3"/>
      <c r="B77" s="4"/>
      <c r="C77" s="4"/>
      <c r="D77" s="4"/>
      <c r="E77" s="4"/>
      <c r="F77" s="4"/>
      <c r="G77" s="6"/>
      <c r="H77" s="9"/>
      <c r="I77" s="9"/>
      <c r="J77" s="9"/>
      <c r="K77" s="9"/>
      <c r="L77" s="9"/>
      <c r="M77" s="9"/>
      <c r="N77" s="10"/>
      <c r="O77" s="3"/>
      <c r="P77" s="2"/>
      <c r="Q77" s="2"/>
      <c r="R77" s="2"/>
      <c r="S77" s="2"/>
      <c r="T77" s="2"/>
      <c r="U77" s="2"/>
      <c r="V77" s="2"/>
      <c r="W77" s="2"/>
      <c r="X77" s="2"/>
      <c r="Y77" s="2"/>
      <c r="Z77" s="2"/>
      <c r="AA77" s="2"/>
      <c r="AB77" s="2"/>
      <c r="AC77" s="2"/>
    </row>
    <row r="78" spans="1:29" ht="18.75" customHeight="1">
      <c r="A78" s="3"/>
      <c r="B78" s="4"/>
      <c r="C78" s="4"/>
      <c r="D78" s="4"/>
      <c r="E78" s="4"/>
      <c r="F78" s="4"/>
      <c r="G78" s="6"/>
      <c r="H78" s="9"/>
      <c r="I78" s="9"/>
      <c r="J78" s="9"/>
      <c r="K78" s="9"/>
      <c r="L78" s="9"/>
      <c r="M78" s="9"/>
      <c r="N78" s="10"/>
      <c r="O78" s="3"/>
      <c r="P78" s="2"/>
      <c r="Q78" s="2"/>
      <c r="R78" s="2"/>
      <c r="S78" s="2"/>
      <c r="T78" s="2"/>
      <c r="U78" s="2"/>
      <c r="V78" s="2"/>
      <c r="W78" s="2"/>
      <c r="X78" s="2"/>
      <c r="Y78" s="2"/>
      <c r="Z78" s="2"/>
      <c r="AA78" s="2"/>
      <c r="AB78" s="2"/>
      <c r="AC78" s="2"/>
    </row>
    <row r="79" spans="1:29" ht="18.75" customHeight="1">
      <c r="A79" s="3"/>
      <c r="B79" s="4"/>
      <c r="C79" s="4"/>
      <c r="D79" s="4"/>
      <c r="E79" s="4"/>
      <c r="F79" s="4"/>
      <c r="G79" s="6"/>
      <c r="H79" s="9"/>
      <c r="I79" s="9"/>
      <c r="J79" s="9"/>
      <c r="K79" s="9"/>
      <c r="L79" s="9"/>
      <c r="M79" s="9"/>
      <c r="N79" s="10"/>
      <c r="O79" s="3"/>
      <c r="P79" s="2"/>
      <c r="Q79" s="2"/>
      <c r="R79" s="2"/>
      <c r="S79" s="2"/>
      <c r="T79" s="2"/>
      <c r="U79" s="2"/>
      <c r="V79" s="2"/>
      <c r="W79" s="2"/>
      <c r="X79" s="2"/>
      <c r="Y79" s="2"/>
      <c r="Z79" s="2"/>
      <c r="AA79" s="2"/>
      <c r="AB79" s="2"/>
      <c r="AC79" s="2"/>
    </row>
    <row r="80" spans="1:29" ht="18.75" customHeight="1">
      <c r="A80" s="3"/>
      <c r="B80" s="4"/>
      <c r="C80" s="4"/>
      <c r="D80" s="4"/>
      <c r="E80" s="4"/>
      <c r="F80" s="4"/>
      <c r="G80" s="6"/>
      <c r="H80" s="9"/>
      <c r="I80" s="9"/>
      <c r="J80" s="9"/>
      <c r="K80" s="9"/>
      <c r="L80" s="9"/>
      <c r="M80" s="9"/>
      <c r="N80" s="10"/>
      <c r="O80" s="3"/>
      <c r="P80" s="2"/>
      <c r="Q80" s="2"/>
      <c r="R80" s="2"/>
      <c r="S80" s="2"/>
      <c r="T80" s="2"/>
      <c r="U80" s="2"/>
      <c r="V80" s="2"/>
      <c r="W80" s="2"/>
      <c r="X80" s="2"/>
      <c r="Y80" s="2"/>
      <c r="Z80" s="2"/>
      <c r="AA80" s="2"/>
      <c r="AB80" s="2"/>
      <c r="AC80" s="2"/>
    </row>
    <row r="81" spans="1:29" ht="18.75" customHeight="1">
      <c r="A81" s="3"/>
      <c r="B81" s="4"/>
      <c r="C81" s="4"/>
      <c r="D81" s="4"/>
      <c r="E81" s="4"/>
      <c r="F81" s="4"/>
      <c r="G81" s="6"/>
      <c r="H81" s="9"/>
      <c r="I81" s="9"/>
      <c r="J81" s="9"/>
      <c r="K81" s="9"/>
      <c r="L81" s="9"/>
      <c r="M81" s="9"/>
      <c r="N81" s="10"/>
      <c r="O81" s="3"/>
      <c r="P81" s="2"/>
      <c r="Q81" s="2"/>
      <c r="R81" s="2"/>
      <c r="S81" s="2"/>
      <c r="T81" s="2"/>
      <c r="U81" s="2"/>
      <c r="V81" s="2"/>
      <c r="W81" s="2"/>
      <c r="X81" s="2"/>
      <c r="Y81" s="2"/>
      <c r="Z81" s="2"/>
      <c r="AA81" s="2"/>
      <c r="AB81" s="2"/>
      <c r="AC81" s="2"/>
    </row>
    <row r="82" spans="1:29" ht="18.75" customHeight="1">
      <c r="A82" s="3"/>
      <c r="B82" s="4"/>
      <c r="C82" s="4"/>
      <c r="D82" s="4"/>
      <c r="E82" s="4"/>
      <c r="F82" s="4"/>
      <c r="G82" s="6"/>
      <c r="H82" s="9"/>
      <c r="I82" s="9"/>
      <c r="J82" s="9"/>
      <c r="K82" s="9"/>
      <c r="L82" s="9"/>
      <c r="M82" s="9"/>
      <c r="N82" s="10"/>
      <c r="O82" s="3"/>
      <c r="P82" s="2"/>
      <c r="Q82" s="2"/>
      <c r="R82" s="2"/>
      <c r="S82" s="2"/>
      <c r="T82" s="2"/>
      <c r="U82" s="2"/>
      <c r="V82" s="2"/>
      <c r="W82" s="2"/>
      <c r="X82" s="2"/>
      <c r="Y82" s="2"/>
      <c r="Z82" s="2"/>
      <c r="AA82" s="2"/>
      <c r="AB82" s="2"/>
      <c r="AC82" s="2"/>
    </row>
    <row r="83" spans="1:29" ht="18.75" customHeight="1">
      <c r="A83" s="3"/>
      <c r="B83" s="4"/>
      <c r="C83" s="4"/>
      <c r="D83" s="4"/>
      <c r="E83" s="4"/>
      <c r="F83" s="4"/>
      <c r="G83" s="6"/>
      <c r="H83" s="9"/>
      <c r="I83" s="9"/>
      <c r="J83" s="9"/>
      <c r="K83" s="9"/>
      <c r="L83" s="9"/>
      <c r="M83" s="9"/>
      <c r="N83" s="10"/>
      <c r="O83" s="3"/>
      <c r="P83" s="2"/>
      <c r="Q83" s="2"/>
      <c r="R83" s="2"/>
      <c r="S83" s="2"/>
      <c r="T83" s="2"/>
      <c r="U83" s="2"/>
      <c r="V83" s="2"/>
      <c r="W83" s="2"/>
      <c r="X83" s="2"/>
      <c r="Y83" s="2"/>
      <c r="Z83" s="2"/>
      <c r="AA83" s="2"/>
      <c r="AB83" s="2"/>
      <c r="AC83" s="2"/>
    </row>
    <row r="84" spans="1:29" ht="18.75" customHeight="1">
      <c r="A84" s="3"/>
      <c r="B84" s="4"/>
      <c r="C84" s="4"/>
      <c r="D84" s="4"/>
      <c r="E84" s="4"/>
      <c r="F84" s="4"/>
      <c r="G84" s="6"/>
      <c r="H84" s="9"/>
      <c r="I84" s="9"/>
      <c r="J84" s="9"/>
      <c r="K84" s="9"/>
      <c r="L84" s="9"/>
      <c r="M84" s="9"/>
      <c r="N84" s="10"/>
      <c r="O84" s="3"/>
      <c r="P84" s="2"/>
      <c r="Q84" s="2"/>
      <c r="R84" s="2"/>
      <c r="S84" s="2"/>
      <c r="T84" s="2"/>
      <c r="U84" s="2"/>
      <c r="V84" s="2"/>
      <c r="W84" s="2"/>
      <c r="X84" s="2"/>
      <c r="Y84" s="2"/>
      <c r="Z84" s="2"/>
      <c r="AA84" s="2"/>
      <c r="AB84" s="2"/>
      <c r="AC84" s="2"/>
    </row>
    <row r="85" spans="1:29" ht="18.75" customHeight="1">
      <c r="A85" s="3"/>
      <c r="B85" s="4"/>
      <c r="C85" s="4"/>
      <c r="D85" s="4"/>
      <c r="E85" s="4"/>
      <c r="F85" s="4"/>
      <c r="G85" s="6"/>
      <c r="H85" s="9"/>
      <c r="I85" s="9"/>
      <c r="J85" s="9"/>
      <c r="K85" s="9"/>
      <c r="L85" s="9"/>
      <c r="M85" s="9"/>
      <c r="N85" s="10"/>
      <c r="O85" s="3"/>
      <c r="P85" s="2"/>
      <c r="Q85" s="2"/>
      <c r="R85" s="2"/>
      <c r="S85" s="2"/>
      <c r="T85" s="2"/>
      <c r="U85" s="2"/>
      <c r="V85" s="2"/>
      <c r="W85" s="2"/>
      <c r="X85" s="2"/>
      <c r="Y85" s="2"/>
      <c r="Z85" s="2"/>
      <c r="AA85" s="2"/>
      <c r="AB85" s="2"/>
      <c r="AC85" s="2"/>
    </row>
    <row r="86" spans="1:29" ht="18.75" customHeight="1">
      <c r="A86" s="3"/>
      <c r="B86" s="4"/>
      <c r="C86" s="4"/>
      <c r="D86" s="4"/>
      <c r="E86" s="4"/>
      <c r="F86" s="4"/>
      <c r="G86" s="6"/>
      <c r="H86" s="9"/>
      <c r="I86" s="9"/>
      <c r="J86" s="9"/>
      <c r="K86" s="9"/>
      <c r="L86" s="9"/>
      <c r="M86" s="9"/>
      <c r="N86" s="10"/>
      <c r="O86" s="3"/>
      <c r="P86" s="2"/>
      <c r="Q86" s="2"/>
      <c r="R86" s="2"/>
      <c r="S86" s="2"/>
      <c r="T86" s="2"/>
      <c r="U86" s="2"/>
      <c r="V86" s="2"/>
      <c r="W86" s="2"/>
      <c r="X86" s="2"/>
      <c r="Y86" s="2"/>
      <c r="Z86" s="2"/>
      <c r="AA86" s="2"/>
      <c r="AB86" s="2"/>
      <c r="AC86" s="2"/>
    </row>
    <row r="87" spans="1:29" ht="18.75" customHeight="1">
      <c r="A87" s="3"/>
      <c r="B87" s="4"/>
      <c r="C87" s="4"/>
      <c r="D87" s="4"/>
      <c r="E87" s="4"/>
      <c r="F87" s="4"/>
      <c r="G87" s="6"/>
      <c r="H87" s="9"/>
      <c r="I87" s="9"/>
      <c r="J87" s="9"/>
      <c r="K87" s="9"/>
      <c r="L87" s="9"/>
      <c r="M87" s="9"/>
      <c r="N87" s="10"/>
      <c r="O87" s="3"/>
      <c r="P87" s="2"/>
      <c r="Q87" s="2"/>
      <c r="R87" s="2"/>
      <c r="S87" s="2"/>
      <c r="T87" s="2"/>
      <c r="U87" s="2"/>
      <c r="V87" s="2"/>
      <c r="W87" s="2"/>
      <c r="X87" s="2"/>
      <c r="Y87" s="2"/>
      <c r="Z87" s="2"/>
      <c r="AA87" s="2"/>
      <c r="AB87" s="2"/>
      <c r="AC87" s="2"/>
    </row>
    <row r="88" spans="1:29" ht="18.75" customHeight="1">
      <c r="A88" s="3"/>
      <c r="B88" s="4"/>
      <c r="C88" s="4"/>
      <c r="D88" s="4"/>
      <c r="E88" s="4"/>
      <c r="F88" s="4"/>
      <c r="G88" s="6"/>
      <c r="H88" s="9"/>
      <c r="I88" s="9"/>
      <c r="J88" s="9"/>
      <c r="K88" s="9"/>
      <c r="L88" s="9"/>
      <c r="M88" s="9"/>
      <c r="N88" s="10"/>
      <c r="O88" s="3"/>
      <c r="P88" s="2"/>
      <c r="Q88" s="2"/>
      <c r="R88" s="2"/>
      <c r="S88" s="2"/>
      <c r="T88" s="2"/>
      <c r="U88" s="2"/>
      <c r="V88" s="2"/>
      <c r="W88" s="2"/>
      <c r="X88" s="2"/>
      <c r="Y88" s="2"/>
      <c r="Z88" s="2"/>
      <c r="AA88" s="2"/>
      <c r="AB88" s="2"/>
      <c r="AC88" s="2"/>
    </row>
    <row r="89" spans="1:29" ht="18.75" customHeight="1">
      <c r="A89" s="3"/>
      <c r="B89" s="4"/>
      <c r="C89" s="4"/>
      <c r="D89" s="4"/>
      <c r="E89" s="4"/>
      <c r="F89" s="4"/>
      <c r="G89" s="6"/>
      <c r="H89" s="9"/>
      <c r="I89" s="9"/>
      <c r="J89" s="9"/>
      <c r="K89" s="9"/>
      <c r="L89" s="9"/>
      <c r="M89" s="9"/>
      <c r="N89" s="10"/>
      <c r="O89" s="3"/>
      <c r="P89" s="2"/>
      <c r="Q89" s="2"/>
      <c r="R89" s="2"/>
      <c r="S89" s="2"/>
      <c r="T89" s="2"/>
      <c r="U89" s="2"/>
      <c r="V89" s="2"/>
      <c r="W89" s="2"/>
      <c r="X89" s="2"/>
      <c r="Y89" s="2"/>
      <c r="Z89" s="2"/>
      <c r="AA89" s="2"/>
      <c r="AB89" s="2"/>
      <c r="AC89" s="2"/>
    </row>
    <row r="90" spans="1:29" ht="18.75" customHeight="1">
      <c r="A90" s="3"/>
      <c r="B90" s="4"/>
      <c r="C90" s="4"/>
      <c r="D90" s="4"/>
      <c r="E90" s="4"/>
      <c r="F90" s="4"/>
      <c r="G90" s="6"/>
      <c r="H90" s="9"/>
      <c r="I90" s="9"/>
      <c r="J90" s="9"/>
      <c r="K90" s="9"/>
      <c r="L90" s="9"/>
      <c r="M90" s="9"/>
      <c r="N90" s="10"/>
      <c r="O90" s="3"/>
      <c r="P90" s="2"/>
      <c r="Q90" s="2"/>
      <c r="R90" s="2"/>
      <c r="S90" s="2"/>
      <c r="T90" s="2"/>
      <c r="U90" s="2"/>
      <c r="V90" s="2"/>
      <c r="W90" s="2"/>
      <c r="X90" s="2"/>
      <c r="Y90" s="2"/>
      <c r="Z90" s="2"/>
      <c r="AA90" s="2"/>
      <c r="AB90" s="2"/>
      <c r="AC90" s="2"/>
    </row>
    <row r="91" spans="1:29" ht="18.75" customHeight="1">
      <c r="A91" s="3"/>
      <c r="B91" s="4"/>
      <c r="C91" s="4"/>
      <c r="D91" s="4"/>
      <c r="E91" s="4"/>
      <c r="F91" s="4"/>
      <c r="G91" s="6"/>
      <c r="H91" s="9"/>
      <c r="I91" s="9"/>
      <c r="J91" s="9"/>
      <c r="K91" s="9"/>
      <c r="L91" s="9"/>
      <c r="M91" s="9"/>
      <c r="N91" s="10"/>
      <c r="O91" s="3"/>
      <c r="P91" s="2"/>
      <c r="Q91" s="2"/>
      <c r="R91" s="2"/>
      <c r="S91" s="2"/>
      <c r="T91" s="2"/>
      <c r="U91" s="2"/>
      <c r="V91" s="2"/>
      <c r="W91" s="2"/>
      <c r="X91" s="2"/>
      <c r="Y91" s="2"/>
      <c r="Z91" s="2"/>
      <c r="AA91" s="2"/>
      <c r="AB91" s="2"/>
      <c r="AC91" s="2"/>
    </row>
    <row r="92" spans="1:29" ht="18.75" customHeight="1">
      <c r="A92" s="3"/>
      <c r="B92" s="4"/>
      <c r="C92" s="4"/>
      <c r="D92" s="4"/>
      <c r="E92" s="4"/>
      <c r="F92" s="4"/>
      <c r="G92" s="6"/>
      <c r="H92" s="9"/>
      <c r="I92" s="9"/>
      <c r="J92" s="9"/>
      <c r="K92" s="9"/>
      <c r="L92" s="9"/>
      <c r="M92" s="9"/>
      <c r="N92" s="10"/>
      <c r="O92" s="3"/>
      <c r="P92" s="2"/>
      <c r="Q92" s="2"/>
      <c r="R92" s="2"/>
      <c r="S92" s="2"/>
      <c r="T92" s="2"/>
      <c r="U92" s="2"/>
      <c r="V92" s="2"/>
      <c r="W92" s="2"/>
      <c r="X92" s="2"/>
      <c r="Y92" s="2"/>
      <c r="Z92" s="2"/>
      <c r="AA92" s="2"/>
      <c r="AB92" s="2"/>
      <c r="AC92" s="2"/>
    </row>
    <row r="93" spans="1:29" ht="18.75" customHeight="1">
      <c r="A93" s="3"/>
      <c r="B93" s="4"/>
      <c r="C93" s="4"/>
      <c r="D93" s="4"/>
      <c r="E93" s="4"/>
      <c r="F93" s="4"/>
      <c r="G93" s="6"/>
      <c r="H93" s="9"/>
      <c r="I93" s="9"/>
      <c r="J93" s="9"/>
      <c r="K93" s="9"/>
      <c r="L93" s="9"/>
      <c r="M93" s="9"/>
      <c r="N93" s="10"/>
      <c r="O93" s="3"/>
      <c r="P93" s="2"/>
      <c r="Q93" s="2"/>
      <c r="R93" s="2"/>
      <c r="S93" s="2"/>
      <c r="T93" s="2"/>
      <c r="U93" s="2"/>
      <c r="V93" s="2"/>
      <c r="W93" s="2"/>
      <c r="X93" s="2"/>
      <c r="Y93" s="2"/>
      <c r="Z93" s="2"/>
      <c r="AA93" s="2"/>
      <c r="AB93" s="2"/>
      <c r="AC93" s="2"/>
    </row>
    <row r="94" spans="1:29" ht="18.75" customHeight="1">
      <c r="A94" s="3"/>
      <c r="B94" s="4"/>
      <c r="C94" s="4"/>
      <c r="D94" s="4"/>
      <c r="E94" s="4"/>
      <c r="F94" s="4"/>
      <c r="G94" s="6"/>
      <c r="H94" s="9"/>
      <c r="I94" s="9"/>
      <c r="J94" s="9"/>
      <c r="K94" s="9"/>
      <c r="L94" s="9"/>
      <c r="M94" s="9"/>
      <c r="N94" s="10"/>
      <c r="O94" s="3"/>
      <c r="P94" s="2"/>
      <c r="Q94" s="2"/>
      <c r="R94" s="2"/>
      <c r="S94" s="2"/>
      <c r="T94" s="2"/>
      <c r="U94" s="2"/>
      <c r="V94" s="2"/>
      <c r="W94" s="2"/>
      <c r="X94" s="2"/>
      <c r="Y94" s="2"/>
      <c r="Z94" s="2"/>
      <c r="AA94" s="2"/>
      <c r="AB94" s="2"/>
      <c r="AC94" s="2"/>
    </row>
    <row r="95" spans="1:29" ht="18.75" customHeight="1">
      <c r="A95" s="3"/>
      <c r="B95" s="4"/>
      <c r="C95" s="4"/>
      <c r="D95" s="4"/>
      <c r="E95" s="4"/>
      <c r="F95" s="4"/>
      <c r="G95" s="6"/>
      <c r="H95" s="9"/>
      <c r="I95" s="9"/>
      <c r="J95" s="9"/>
      <c r="K95" s="9"/>
      <c r="L95" s="9"/>
      <c r="M95" s="9"/>
      <c r="N95" s="10"/>
      <c r="O95" s="3"/>
      <c r="P95" s="2"/>
      <c r="Q95" s="2"/>
      <c r="R95" s="2"/>
      <c r="S95" s="2"/>
      <c r="T95" s="2"/>
      <c r="U95" s="2"/>
      <c r="V95" s="2"/>
      <c r="W95" s="2"/>
      <c r="X95" s="2"/>
      <c r="Y95" s="2"/>
      <c r="Z95" s="2"/>
      <c r="AA95" s="2"/>
      <c r="AB95" s="2"/>
      <c r="AC95" s="2"/>
    </row>
    <row r="96" spans="1:29" ht="18.75" customHeight="1">
      <c r="A96" s="3"/>
      <c r="B96" s="4"/>
      <c r="C96" s="4"/>
      <c r="D96" s="4"/>
      <c r="E96" s="4"/>
      <c r="F96" s="4"/>
      <c r="G96" s="6"/>
      <c r="H96" s="9"/>
      <c r="I96" s="9"/>
      <c r="J96" s="9"/>
      <c r="K96" s="9"/>
      <c r="L96" s="9"/>
      <c r="M96" s="9"/>
      <c r="N96" s="10"/>
      <c r="O96" s="3"/>
      <c r="P96" s="2"/>
      <c r="Q96" s="2"/>
      <c r="R96" s="2"/>
      <c r="S96" s="2"/>
      <c r="T96" s="2"/>
      <c r="U96" s="2"/>
      <c r="V96" s="2"/>
      <c r="W96" s="2"/>
      <c r="X96" s="2"/>
      <c r="Y96" s="2"/>
      <c r="Z96" s="2"/>
      <c r="AA96" s="2"/>
      <c r="AB96" s="2"/>
      <c r="AC96" s="2"/>
    </row>
    <row r="97" spans="1:29" ht="18.75" customHeight="1">
      <c r="A97" s="3"/>
      <c r="B97" s="4"/>
      <c r="C97" s="4"/>
      <c r="D97" s="4"/>
      <c r="E97" s="4"/>
      <c r="F97" s="4"/>
      <c r="G97" s="6"/>
      <c r="H97" s="9"/>
      <c r="I97" s="9"/>
      <c r="J97" s="9"/>
      <c r="K97" s="9"/>
      <c r="L97" s="9"/>
      <c r="M97" s="9"/>
      <c r="N97" s="10"/>
      <c r="O97" s="3"/>
      <c r="P97" s="2"/>
      <c r="Q97" s="2"/>
      <c r="R97" s="2"/>
      <c r="S97" s="2"/>
      <c r="T97" s="2"/>
      <c r="U97" s="2"/>
      <c r="V97" s="2"/>
      <c r="W97" s="2"/>
      <c r="X97" s="2"/>
      <c r="Y97" s="2"/>
      <c r="Z97" s="2"/>
      <c r="AA97" s="2"/>
      <c r="AB97" s="2"/>
      <c r="AC97" s="2"/>
    </row>
    <row r="98" spans="1:29" ht="18.75" customHeight="1">
      <c r="A98" s="3"/>
      <c r="B98" s="4"/>
      <c r="C98" s="4"/>
      <c r="D98" s="4"/>
      <c r="E98" s="4"/>
      <c r="F98" s="4"/>
      <c r="G98" s="6"/>
      <c r="H98" s="9"/>
      <c r="I98" s="9"/>
      <c r="J98" s="9"/>
      <c r="K98" s="9"/>
      <c r="L98" s="9"/>
      <c r="M98" s="9"/>
      <c r="N98" s="10"/>
      <c r="O98" s="3"/>
      <c r="P98" s="2"/>
      <c r="Q98" s="2"/>
      <c r="R98" s="2"/>
      <c r="S98" s="2"/>
      <c r="T98" s="2"/>
      <c r="U98" s="2"/>
      <c r="V98" s="2"/>
      <c r="W98" s="2"/>
      <c r="X98" s="2"/>
      <c r="Y98" s="2"/>
      <c r="Z98" s="2"/>
      <c r="AA98" s="2"/>
      <c r="AB98" s="2"/>
      <c r="AC98" s="2"/>
    </row>
    <row r="99" spans="1:29" ht="18.75" customHeight="1">
      <c r="A99" s="3"/>
      <c r="B99" s="4"/>
      <c r="C99" s="4"/>
      <c r="D99" s="4"/>
      <c r="E99" s="4"/>
      <c r="F99" s="4"/>
      <c r="G99" s="6"/>
      <c r="H99" s="9"/>
      <c r="I99" s="9"/>
      <c r="J99" s="9"/>
      <c r="K99" s="9"/>
      <c r="L99" s="9"/>
      <c r="M99" s="9"/>
      <c r="N99" s="10"/>
      <c r="O99" s="3"/>
      <c r="P99" s="2"/>
      <c r="Q99" s="2"/>
      <c r="R99" s="2"/>
      <c r="S99" s="2"/>
      <c r="T99" s="2"/>
      <c r="U99" s="2"/>
      <c r="V99" s="2"/>
      <c r="W99" s="2"/>
      <c r="X99" s="2"/>
      <c r="Y99" s="2"/>
      <c r="Z99" s="2"/>
      <c r="AA99" s="2"/>
      <c r="AB99" s="2"/>
      <c r="AC99" s="2"/>
    </row>
    <row r="100" spans="1:29" ht="18.75" customHeight="1">
      <c r="A100" s="3"/>
      <c r="B100" s="4"/>
      <c r="C100" s="4"/>
      <c r="D100" s="4"/>
      <c r="E100" s="4"/>
      <c r="F100" s="4"/>
      <c r="G100" s="6"/>
      <c r="H100" s="9"/>
      <c r="I100" s="9"/>
      <c r="J100" s="9"/>
      <c r="K100" s="9"/>
      <c r="L100" s="9"/>
      <c r="M100" s="9"/>
      <c r="N100" s="10"/>
      <c r="O100" s="3"/>
      <c r="P100" s="2"/>
      <c r="Q100" s="2"/>
      <c r="R100" s="2"/>
      <c r="S100" s="2"/>
      <c r="T100" s="2"/>
      <c r="U100" s="2"/>
      <c r="V100" s="2"/>
      <c r="W100" s="2"/>
      <c r="X100" s="2"/>
      <c r="Y100" s="2"/>
      <c r="Z100" s="2"/>
      <c r="AA100" s="2"/>
      <c r="AB100" s="2"/>
      <c r="AC100" s="2"/>
    </row>
    <row r="101" spans="1:29" ht="18.75" customHeight="1">
      <c r="A101" s="3"/>
      <c r="B101" s="4"/>
      <c r="C101" s="4"/>
      <c r="D101" s="4"/>
      <c r="E101" s="4"/>
      <c r="F101" s="4"/>
      <c r="G101" s="6"/>
      <c r="H101" s="9"/>
      <c r="I101" s="9"/>
      <c r="J101" s="9"/>
      <c r="K101" s="9"/>
      <c r="L101" s="9"/>
      <c r="M101" s="9"/>
      <c r="N101" s="10"/>
      <c r="O101" s="3"/>
      <c r="P101" s="2"/>
      <c r="Q101" s="2"/>
      <c r="R101" s="2"/>
      <c r="S101" s="2"/>
      <c r="T101" s="2"/>
      <c r="U101" s="2"/>
      <c r="V101" s="2"/>
      <c r="W101" s="2"/>
      <c r="X101" s="2"/>
      <c r="Y101" s="2"/>
      <c r="Z101" s="2"/>
      <c r="AA101" s="2"/>
      <c r="AB101" s="2"/>
      <c r="AC101" s="2"/>
    </row>
    <row r="102" spans="1:29" ht="18.75" customHeight="1">
      <c r="A102" s="3"/>
      <c r="B102" s="4"/>
      <c r="C102" s="4"/>
      <c r="D102" s="4"/>
      <c r="E102" s="4"/>
      <c r="F102" s="4"/>
      <c r="G102" s="6"/>
      <c r="H102" s="9"/>
      <c r="I102" s="9"/>
      <c r="J102" s="9"/>
      <c r="K102" s="9"/>
      <c r="L102" s="9"/>
      <c r="M102" s="9"/>
      <c r="N102" s="10"/>
      <c r="O102" s="3"/>
      <c r="P102" s="2"/>
      <c r="Q102" s="2"/>
      <c r="R102" s="2"/>
      <c r="S102" s="2"/>
      <c r="T102" s="2"/>
      <c r="U102" s="2"/>
      <c r="V102" s="2"/>
      <c r="W102" s="2"/>
      <c r="X102" s="2"/>
      <c r="Y102" s="2"/>
      <c r="Z102" s="2"/>
      <c r="AA102" s="2"/>
      <c r="AB102" s="2"/>
      <c r="AC102" s="2"/>
    </row>
    <row r="103" spans="1:29" ht="18.75" customHeight="1">
      <c r="A103" s="3"/>
      <c r="B103" s="4"/>
      <c r="C103" s="4"/>
      <c r="D103" s="4"/>
      <c r="E103" s="4"/>
      <c r="F103" s="4"/>
      <c r="G103" s="6"/>
      <c r="H103" s="9"/>
      <c r="I103" s="9"/>
      <c r="J103" s="9"/>
      <c r="K103" s="9"/>
      <c r="L103" s="9"/>
      <c r="M103" s="9"/>
      <c r="N103" s="10"/>
      <c r="O103" s="3"/>
      <c r="P103" s="2"/>
      <c r="Q103" s="2"/>
      <c r="R103" s="2"/>
      <c r="S103" s="2"/>
      <c r="T103" s="2"/>
      <c r="U103" s="2"/>
      <c r="V103" s="2"/>
      <c r="W103" s="2"/>
      <c r="X103" s="2"/>
      <c r="Y103" s="2"/>
      <c r="Z103" s="2"/>
      <c r="AA103" s="2"/>
      <c r="AB103" s="2"/>
      <c r="AC103" s="2"/>
    </row>
    <row r="104" spans="1:29" ht="18.75" customHeight="1">
      <c r="A104" s="3"/>
      <c r="B104" s="4"/>
      <c r="C104" s="4"/>
      <c r="D104" s="4"/>
      <c r="E104" s="4"/>
      <c r="F104" s="4"/>
      <c r="G104" s="6"/>
      <c r="H104" s="9"/>
      <c r="I104" s="9"/>
      <c r="J104" s="9"/>
      <c r="K104" s="9"/>
      <c r="L104" s="9"/>
      <c r="M104" s="9"/>
      <c r="N104" s="10"/>
      <c r="O104" s="3"/>
      <c r="P104" s="2"/>
      <c r="Q104" s="2"/>
      <c r="R104" s="2"/>
      <c r="S104" s="2"/>
      <c r="T104" s="2"/>
      <c r="U104" s="2"/>
      <c r="V104" s="2"/>
      <c r="W104" s="2"/>
      <c r="X104" s="2"/>
      <c r="Y104" s="2"/>
      <c r="Z104" s="2"/>
      <c r="AA104" s="2"/>
      <c r="AB104" s="2"/>
      <c r="AC104" s="2"/>
    </row>
    <row r="105" spans="1:29" ht="18.75" customHeight="1">
      <c r="A105" s="3"/>
      <c r="B105" s="4"/>
      <c r="C105" s="4"/>
      <c r="D105" s="4"/>
      <c r="E105" s="4"/>
      <c r="F105" s="4"/>
      <c r="G105" s="6"/>
      <c r="H105" s="9"/>
      <c r="I105" s="9"/>
      <c r="J105" s="9"/>
      <c r="K105" s="9"/>
      <c r="L105" s="9"/>
      <c r="M105" s="9"/>
      <c r="N105" s="10"/>
      <c r="O105" s="3"/>
      <c r="P105" s="2"/>
      <c r="Q105" s="2"/>
      <c r="R105" s="2"/>
      <c r="S105" s="2"/>
      <c r="T105" s="2"/>
      <c r="U105" s="2"/>
      <c r="V105" s="2"/>
      <c r="W105" s="2"/>
      <c r="X105" s="2"/>
      <c r="Y105" s="2"/>
      <c r="Z105" s="2"/>
      <c r="AA105" s="2"/>
      <c r="AB105" s="2"/>
      <c r="AC105" s="2"/>
    </row>
    <row r="106" spans="1:29" ht="18.75" customHeight="1">
      <c r="A106" s="3"/>
      <c r="B106" s="4"/>
      <c r="C106" s="4"/>
      <c r="D106" s="4"/>
      <c r="E106" s="4"/>
      <c r="F106" s="4"/>
      <c r="G106" s="6"/>
      <c r="H106" s="9"/>
      <c r="I106" s="9"/>
      <c r="J106" s="9"/>
      <c r="K106" s="9"/>
      <c r="L106" s="9"/>
      <c r="M106" s="9"/>
      <c r="N106" s="10"/>
      <c r="O106" s="3"/>
      <c r="P106" s="2"/>
      <c r="Q106" s="2"/>
      <c r="R106" s="2"/>
      <c r="S106" s="2"/>
      <c r="T106" s="2"/>
      <c r="U106" s="2"/>
      <c r="V106" s="2"/>
      <c r="W106" s="2"/>
      <c r="X106" s="2"/>
      <c r="Y106" s="2"/>
      <c r="Z106" s="2"/>
      <c r="AA106" s="2"/>
      <c r="AB106" s="2"/>
      <c r="AC106" s="2"/>
    </row>
    <row r="107" spans="1:29" ht="18.75" customHeight="1">
      <c r="A107" s="3"/>
      <c r="B107" s="4"/>
      <c r="C107" s="4"/>
      <c r="D107" s="4"/>
      <c r="E107" s="4"/>
      <c r="F107" s="4"/>
      <c r="G107" s="6"/>
      <c r="H107" s="9"/>
      <c r="I107" s="9"/>
      <c r="J107" s="9"/>
      <c r="K107" s="9"/>
      <c r="L107" s="9"/>
      <c r="M107" s="9"/>
      <c r="N107" s="10"/>
      <c r="O107" s="3"/>
      <c r="P107" s="2"/>
      <c r="Q107" s="2"/>
      <c r="R107" s="2"/>
      <c r="S107" s="2"/>
      <c r="T107" s="2"/>
      <c r="U107" s="2"/>
      <c r="V107" s="2"/>
      <c r="W107" s="2"/>
      <c r="X107" s="2"/>
      <c r="Y107" s="2"/>
      <c r="Z107" s="2"/>
      <c r="AA107" s="2"/>
      <c r="AB107" s="2"/>
      <c r="AC107" s="2"/>
    </row>
    <row r="108" spans="1:29" ht="18.75" customHeight="1">
      <c r="A108" s="3"/>
      <c r="B108" s="4"/>
      <c r="C108" s="4"/>
      <c r="D108" s="4"/>
      <c r="E108" s="4"/>
      <c r="F108" s="4"/>
      <c r="G108" s="6"/>
      <c r="H108" s="9"/>
      <c r="I108" s="9"/>
      <c r="J108" s="9"/>
      <c r="K108" s="9"/>
      <c r="L108" s="9"/>
      <c r="M108" s="9"/>
      <c r="N108" s="10"/>
      <c r="O108" s="3"/>
      <c r="P108" s="2"/>
      <c r="Q108" s="2"/>
      <c r="R108" s="2"/>
      <c r="S108" s="2"/>
      <c r="T108" s="2"/>
      <c r="U108" s="2"/>
      <c r="V108" s="2"/>
      <c r="W108" s="2"/>
      <c r="X108" s="2"/>
      <c r="Y108" s="2"/>
      <c r="Z108" s="2"/>
      <c r="AA108" s="2"/>
      <c r="AB108" s="2"/>
      <c r="AC108" s="2"/>
    </row>
    <row r="109" spans="1:29" ht="18.75" customHeight="1">
      <c r="A109" s="3"/>
      <c r="B109" s="4"/>
      <c r="C109" s="4"/>
      <c r="D109" s="4"/>
      <c r="E109" s="4"/>
      <c r="F109" s="4"/>
      <c r="G109" s="6"/>
      <c r="H109" s="9"/>
      <c r="I109" s="9"/>
      <c r="J109" s="9"/>
      <c r="K109" s="9"/>
      <c r="L109" s="9"/>
      <c r="M109" s="9"/>
      <c r="N109" s="10"/>
      <c r="O109" s="3"/>
      <c r="P109" s="2"/>
      <c r="Q109" s="2"/>
      <c r="R109" s="2"/>
      <c r="S109" s="2"/>
      <c r="T109" s="2"/>
      <c r="U109" s="2"/>
      <c r="V109" s="2"/>
      <c r="W109" s="2"/>
      <c r="X109" s="2"/>
      <c r="Y109" s="2"/>
      <c r="Z109" s="2"/>
      <c r="AA109" s="2"/>
      <c r="AB109" s="2"/>
      <c r="AC109" s="2"/>
    </row>
    <row r="110" spans="1:29" ht="18.75" customHeight="1">
      <c r="A110" s="3"/>
      <c r="B110" s="4"/>
      <c r="C110" s="4"/>
      <c r="D110" s="4"/>
      <c r="E110" s="4"/>
      <c r="F110" s="4"/>
      <c r="G110" s="6"/>
      <c r="H110" s="9"/>
      <c r="I110" s="9"/>
      <c r="J110" s="9"/>
      <c r="K110" s="9"/>
      <c r="L110" s="9"/>
      <c r="M110" s="9"/>
      <c r="N110" s="10"/>
      <c r="O110" s="3"/>
      <c r="P110" s="2"/>
      <c r="Q110" s="2"/>
      <c r="R110" s="2"/>
      <c r="S110" s="2"/>
      <c r="T110" s="2"/>
      <c r="U110" s="2"/>
      <c r="V110" s="2"/>
      <c r="W110" s="2"/>
      <c r="X110" s="2"/>
      <c r="Y110" s="2"/>
      <c r="Z110" s="2"/>
      <c r="AA110" s="2"/>
      <c r="AB110" s="2"/>
      <c r="AC110" s="2"/>
    </row>
    <row r="111" spans="1:29" ht="18.75" customHeight="1">
      <c r="A111" s="3"/>
      <c r="B111" s="4"/>
      <c r="C111" s="4"/>
      <c r="D111" s="4"/>
      <c r="E111" s="4"/>
      <c r="F111" s="4"/>
      <c r="G111" s="6"/>
      <c r="H111" s="9"/>
      <c r="I111" s="9"/>
      <c r="J111" s="9"/>
      <c r="K111" s="9"/>
      <c r="L111" s="9"/>
      <c r="M111" s="9"/>
      <c r="N111" s="10"/>
      <c r="O111" s="3"/>
      <c r="P111" s="2"/>
      <c r="Q111" s="2"/>
      <c r="R111" s="2"/>
      <c r="S111" s="2"/>
      <c r="T111" s="2"/>
      <c r="U111" s="2"/>
      <c r="V111" s="2"/>
      <c r="W111" s="2"/>
      <c r="X111" s="2"/>
      <c r="Y111" s="2"/>
      <c r="Z111" s="2"/>
      <c r="AA111" s="2"/>
      <c r="AB111" s="2"/>
      <c r="AC111" s="2"/>
    </row>
    <row r="112" spans="1:29" ht="18.75" customHeight="1">
      <c r="A112" s="3"/>
      <c r="B112" s="4"/>
      <c r="C112" s="4"/>
      <c r="D112" s="4"/>
      <c r="E112" s="4"/>
      <c r="F112" s="4"/>
      <c r="G112" s="6"/>
      <c r="H112" s="9"/>
      <c r="I112" s="9"/>
      <c r="J112" s="9"/>
      <c r="K112" s="9"/>
      <c r="L112" s="9"/>
      <c r="M112" s="9"/>
      <c r="N112" s="10"/>
      <c r="O112" s="3"/>
      <c r="P112" s="2"/>
      <c r="Q112" s="2"/>
      <c r="R112" s="2"/>
      <c r="S112" s="2"/>
      <c r="T112" s="2"/>
      <c r="U112" s="2"/>
      <c r="V112" s="2"/>
      <c r="W112" s="2"/>
      <c r="X112" s="2"/>
      <c r="Y112" s="2"/>
      <c r="Z112" s="2"/>
      <c r="AA112" s="2"/>
      <c r="AB112" s="2"/>
      <c r="AC112" s="2"/>
    </row>
    <row r="113" spans="1:29" ht="18.75" customHeight="1">
      <c r="A113" s="3"/>
      <c r="B113" s="4"/>
      <c r="C113" s="4"/>
      <c r="D113" s="4"/>
      <c r="E113" s="4"/>
      <c r="F113" s="4"/>
      <c r="G113" s="6"/>
      <c r="H113" s="9"/>
      <c r="I113" s="9"/>
      <c r="J113" s="9"/>
      <c r="K113" s="9"/>
      <c r="L113" s="9"/>
      <c r="M113" s="9"/>
      <c r="N113" s="10"/>
      <c r="O113" s="3"/>
      <c r="P113" s="2"/>
      <c r="Q113" s="2"/>
      <c r="R113" s="2"/>
      <c r="S113" s="2"/>
      <c r="T113" s="2"/>
      <c r="U113" s="2"/>
      <c r="V113" s="2"/>
      <c r="W113" s="2"/>
      <c r="X113" s="2"/>
      <c r="Y113" s="2"/>
      <c r="Z113" s="2"/>
      <c r="AA113" s="2"/>
      <c r="AB113" s="2"/>
      <c r="AC113" s="2"/>
    </row>
    <row r="114" spans="1:29" ht="18.75" customHeight="1">
      <c r="A114" s="3"/>
      <c r="B114" s="4"/>
      <c r="C114" s="4"/>
      <c r="D114" s="4"/>
      <c r="E114" s="4"/>
      <c r="F114" s="4"/>
      <c r="G114" s="6"/>
      <c r="H114" s="9"/>
      <c r="I114" s="9"/>
      <c r="J114" s="9"/>
      <c r="K114" s="9"/>
      <c r="L114" s="9"/>
      <c r="M114" s="9"/>
      <c r="N114" s="10"/>
      <c r="O114" s="3"/>
      <c r="P114" s="2"/>
      <c r="Q114" s="2"/>
      <c r="R114" s="2"/>
      <c r="S114" s="2"/>
      <c r="T114" s="2"/>
      <c r="U114" s="2"/>
      <c r="V114" s="2"/>
      <c r="W114" s="2"/>
      <c r="X114" s="2"/>
      <c r="Y114" s="2"/>
      <c r="Z114" s="2"/>
      <c r="AA114" s="2"/>
      <c r="AB114" s="2"/>
      <c r="AC114" s="2"/>
    </row>
    <row r="115" spans="1:29" ht="18.75" customHeight="1">
      <c r="A115" s="3"/>
      <c r="B115" s="4"/>
      <c r="C115" s="4"/>
      <c r="D115" s="4"/>
      <c r="E115" s="4"/>
      <c r="F115" s="4"/>
      <c r="G115" s="6"/>
      <c r="H115" s="9"/>
      <c r="I115" s="9"/>
      <c r="J115" s="9"/>
      <c r="K115" s="9"/>
      <c r="L115" s="9"/>
      <c r="M115" s="9"/>
      <c r="N115" s="10"/>
      <c r="O115" s="3"/>
      <c r="P115" s="2"/>
      <c r="Q115" s="2"/>
      <c r="R115" s="2"/>
      <c r="S115" s="2"/>
      <c r="T115" s="2"/>
      <c r="U115" s="2"/>
      <c r="V115" s="2"/>
      <c r="W115" s="2"/>
      <c r="X115" s="2"/>
      <c r="Y115" s="2"/>
      <c r="Z115" s="2"/>
      <c r="AA115" s="2"/>
      <c r="AB115" s="2"/>
      <c r="AC115" s="2"/>
    </row>
    <row r="116" spans="1:29" ht="18.75" customHeight="1">
      <c r="A116" s="3"/>
      <c r="B116" s="4"/>
      <c r="C116" s="4"/>
      <c r="D116" s="4"/>
      <c r="E116" s="4"/>
      <c r="F116" s="4"/>
      <c r="G116" s="6"/>
      <c r="H116" s="9"/>
      <c r="I116" s="9"/>
      <c r="J116" s="9"/>
      <c r="K116" s="9"/>
      <c r="L116" s="9"/>
      <c r="M116" s="9"/>
      <c r="N116" s="10"/>
      <c r="O116" s="3"/>
      <c r="P116" s="2"/>
      <c r="Q116" s="2"/>
      <c r="R116" s="2"/>
      <c r="S116" s="2"/>
      <c r="T116" s="2"/>
      <c r="U116" s="2"/>
      <c r="V116" s="2"/>
      <c r="W116" s="2"/>
      <c r="X116" s="2"/>
      <c r="Y116" s="2"/>
      <c r="Z116" s="2"/>
      <c r="AA116" s="2"/>
      <c r="AB116" s="2"/>
      <c r="AC116" s="2"/>
    </row>
    <row r="117" spans="1:29" ht="18.75" customHeight="1">
      <c r="A117" s="3"/>
      <c r="B117" s="4"/>
      <c r="C117" s="4"/>
      <c r="D117" s="4"/>
      <c r="E117" s="4"/>
      <c r="F117" s="4"/>
      <c r="G117" s="6"/>
      <c r="H117" s="9"/>
      <c r="I117" s="9"/>
      <c r="J117" s="9"/>
      <c r="K117" s="9"/>
      <c r="L117" s="9"/>
      <c r="M117" s="9"/>
      <c r="N117" s="10"/>
      <c r="O117" s="3"/>
      <c r="P117" s="2"/>
      <c r="Q117" s="2"/>
      <c r="R117" s="2"/>
      <c r="S117" s="2"/>
      <c r="T117" s="2"/>
      <c r="U117" s="2"/>
      <c r="V117" s="2"/>
      <c r="W117" s="2"/>
      <c r="X117" s="2"/>
      <c r="Y117" s="2"/>
      <c r="Z117" s="2"/>
      <c r="AA117" s="2"/>
      <c r="AB117" s="2"/>
      <c r="AC117" s="2"/>
    </row>
    <row r="118" spans="1:29" ht="18.75" customHeight="1">
      <c r="A118" s="3"/>
      <c r="B118" s="4"/>
      <c r="C118" s="4"/>
      <c r="D118" s="4"/>
      <c r="E118" s="4"/>
      <c r="F118" s="4"/>
      <c r="G118" s="6"/>
      <c r="H118" s="9"/>
      <c r="I118" s="9"/>
      <c r="J118" s="9"/>
      <c r="K118" s="9"/>
      <c r="L118" s="9"/>
      <c r="M118" s="9"/>
      <c r="N118" s="10"/>
      <c r="O118" s="3"/>
      <c r="P118" s="2"/>
      <c r="Q118" s="2"/>
      <c r="R118" s="2"/>
      <c r="S118" s="2"/>
      <c r="T118" s="2"/>
      <c r="U118" s="2"/>
      <c r="V118" s="2"/>
      <c r="W118" s="2"/>
      <c r="X118" s="2"/>
      <c r="Y118" s="2"/>
      <c r="Z118" s="2"/>
      <c r="AA118" s="2"/>
      <c r="AB118" s="2"/>
      <c r="AC118" s="2"/>
    </row>
    <row r="119" spans="1:29" ht="18.75" customHeight="1">
      <c r="A119" s="3"/>
      <c r="B119" s="4"/>
      <c r="C119" s="4"/>
      <c r="D119" s="4"/>
      <c r="E119" s="4"/>
      <c r="F119" s="4"/>
      <c r="G119" s="6"/>
      <c r="H119" s="9"/>
      <c r="I119" s="9"/>
      <c r="J119" s="9"/>
      <c r="K119" s="9"/>
      <c r="L119" s="9"/>
      <c r="M119" s="9"/>
      <c r="N119" s="10"/>
      <c r="O119" s="3"/>
      <c r="P119" s="2"/>
      <c r="Q119" s="2"/>
      <c r="R119" s="2"/>
      <c r="S119" s="2"/>
      <c r="T119" s="2"/>
      <c r="U119" s="2"/>
      <c r="V119" s="2"/>
      <c r="W119" s="2"/>
      <c r="X119" s="2"/>
      <c r="Y119" s="2"/>
      <c r="Z119" s="2"/>
      <c r="AA119" s="2"/>
      <c r="AB119" s="2"/>
      <c r="AC119" s="2"/>
    </row>
    <row r="120" spans="1:29" ht="18.75" customHeight="1">
      <c r="A120" s="3"/>
      <c r="B120" s="4"/>
      <c r="C120" s="4"/>
      <c r="D120" s="4"/>
      <c r="E120" s="4"/>
      <c r="F120" s="4"/>
      <c r="G120" s="6"/>
      <c r="H120" s="9"/>
      <c r="I120" s="9"/>
      <c r="J120" s="9"/>
      <c r="K120" s="9"/>
      <c r="L120" s="9"/>
      <c r="M120" s="9"/>
      <c r="N120" s="10"/>
      <c r="O120" s="3"/>
      <c r="P120" s="2"/>
      <c r="Q120" s="2"/>
      <c r="R120" s="2"/>
      <c r="S120" s="2"/>
      <c r="T120" s="2"/>
      <c r="U120" s="2"/>
      <c r="V120" s="2"/>
      <c r="W120" s="2"/>
      <c r="X120" s="2"/>
      <c r="Y120" s="2"/>
      <c r="Z120" s="2"/>
      <c r="AA120" s="2"/>
      <c r="AB120" s="2"/>
      <c r="AC120" s="2"/>
    </row>
    <row r="121" spans="1:29" ht="18.75" customHeight="1">
      <c r="A121" s="3"/>
      <c r="B121" s="4"/>
      <c r="C121" s="4"/>
      <c r="D121" s="4"/>
      <c r="E121" s="4"/>
      <c r="F121" s="4"/>
      <c r="G121" s="6"/>
      <c r="H121" s="9"/>
      <c r="I121" s="9"/>
      <c r="J121" s="9"/>
      <c r="K121" s="9"/>
      <c r="L121" s="9"/>
      <c r="M121" s="9"/>
      <c r="N121" s="10"/>
      <c r="O121" s="3"/>
      <c r="P121" s="2"/>
      <c r="Q121" s="2"/>
      <c r="R121" s="2"/>
      <c r="S121" s="2"/>
      <c r="T121" s="2"/>
      <c r="U121" s="2"/>
      <c r="V121" s="2"/>
      <c r="W121" s="2"/>
      <c r="X121" s="2"/>
      <c r="Y121" s="2"/>
      <c r="Z121" s="2"/>
      <c r="AA121" s="2"/>
      <c r="AB121" s="2"/>
      <c r="AC121" s="2"/>
    </row>
    <row r="122" spans="1:29" ht="18.75" customHeight="1">
      <c r="A122" s="3"/>
      <c r="B122" s="4"/>
      <c r="C122" s="4"/>
      <c r="D122" s="4"/>
      <c r="E122" s="4"/>
      <c r="F122" s="4"/>
      <c r="G122" s="6"/>
      <c r="H122" s="9"/>
      <c r="I122" s="9"/>
      <c r="J122" s="9"/>
      <c r="K122" s="9"/>
      <c r="L122" s="9"/>
      <c r="M122" s="9"/>
      <c r="N122" s="10"/>
      <c r="O122" s="3"/>
      <c r="P122" s="2"/>
      <c r="Q122" s="2"/>
      <c r="R122" s="2"/>
      <c r="S122" s="2"/>
      <c r="T122" s="2"/>
      <c r="U122" s="2"/>
      <c r="V122" s="2"/>
      <c r="W122" s="2"/>
      <c r="X122" s="2"/>
      <c r="Y122" s="2"/>
      <c r="Z122" s="2"/>
      <c r="AA122" s="2"/>
      <c r="AB122" s="2"/>
      <c r="AC122" s="2"/>
    </row>
    <row r="123" spans="1:29" ht="18.75" customHeight="1">
      <c r="A123" s="3"/>
      <c r="B123" s="4"/>
      <c r="C123" s="4"/>
      <c r="D123" s="4"/>
      <c r="E123" s="4"/>
      <c r="F123" s="4"/>
      <c r="G123" s="6"/>
      <c r="H123" s="9"/>
      <c r="I123" s="9"/>
      <c r="J123" s="9"/>
      <c r="K123" s="9"/>
      <c r="L123" s="9"/>
      <c r="M123" s="9"/>
      <c r="N123" s="10"/>
      <c r="O123" s="3"/>
      <c r="P123" s="2"/>
      <c r="Q123" s="2"/>
      <c r="R123" s="2"/>
      <c r="S123" s="2"/>
      <c r="T123" s="2"/>
      <c r="U123" s="2"/>
      <c r="V123" s="2"/>
      <c r="W123" s="2"/>
      <c r="X123" s="2"/>
      <c r="Y123" s="2"/>
      <c r="Z123" s="2"/>
      <c r="AA123" s="2"/>
      <c r="AB123" s="2"/>
      <c r="AC123" s="2"/>
    </row>
    <row r="124" spans="1:29" ht="18.75" customHeight="1">
      <c r="A124" s="3"/>
      <c r="B124" s="4"/>
      <c r="C124" s="4"/>
      <c r="D124" s="4"/>
      <c r="E124" s="4"/>
      <c r="F124" s="4"/>
      <c r="G124" s="6"/>
      <c r="H124" s="9"/>
      <c r="I124" s="9"/>
      <c r="J124" s="9"/>
      <c r="K124" s="9"/>
      <c r="L124" s="9"/>
      <c r="M124" s="9"/>
      <c r="N124" s="10"/>
      <c r="O124" s="3"/>
      <c r="P124" s="2"/>
      <c r="Q124" s="2"/>
      <c r="R124" s="2"/>
      <c r="S124" s="2"/>
      <c r="T124" s="2"/>
      <c r="U124" s="2"/>
      <c r="V124" s="2"/>
      <c r="W124" s="2"/>
      <c r="X124" s="2"/>
      <c r="Y124" s="2"/>
      <c r="Z124" s="2"/>
      <c r="AA124" s="2"/>
      <c r="AB124" s="2"/>
      <c r="AC124" s="2"/>
    </row>
    <row r="125" spans="1:29" ht="18.75" customHeight="1">
      <c r="A125" s="3"/>
      <c r="B125" s="4"/>
      <c r="C125" s="4"/>
      <c r="D125" s="4"/>
      <c r="E125" s="4"/>
      <c r="F125" s="4"/>
      <c r="G125" s="6"/>
      <c r="H125" s="9"/>
      <c r="I125" s="9"/>
      <c r="J125" s="9"/>
      <c r="K125" s="9"/>
      <c r="L125" s="9"/>
      <c r="M125" s="9"/>
      <c r="N125" s="10"/>
      <c r="O125" s="3"/>
      <c r="P125" s="2"/>
      <c r="Q125" s="2"/>
      <c r="R125" s="2"/>
      <c r="S125" s="2"/>
      <c r="T125" s="2"/>
      <c r="U125" s="2"/>
      <c r="V125" s="2"/>
      <c r="W125" s="2"/>
      <c r="X125" s="2"/>
      <c r="Y125" s="2"/>
      <c r="Z125" s="2"/>
      <c r="AA125" s="2"/>
      <c r="AB125" s="2"/>
      <c r="AC125" s="2"/>
    </row>
    <row r="126" spans="1:29" ht="18.75" customHeight="1">
      <c r="A126" s="3"/>
      <c r="B126" s="4"/>
      <c r="C126" s="4"/>
      <c r="D126" s="4"/>
      <c r="E126" s="4"/>
      <c r="F126" s="4"/>
      <c r="G126" s="6"/>
      <c r="H126" s="9"/>
      <c r="I126" s="9"/>
      <c r="J126" s="9"/>
      <c r="K126" s="9"/>
      <c r="L126" s="9"/>
      <c r="M126" s="9"/>
      <c r="N126" s="10"/>
      <c r="O126" s="3"/>
      <c r="P126" s="2"/>
      <c r="Q126" s="2"/>
      <c r="R126" s="2"/>
      <c r="S126" s="2"/>
      <c r="T126" s="2"/>
      <c r="U126" s="2"/>
      <c r="V126" s="2"/>
      <c r="W126" s="2"/>
      <c r="X126" s="2"/>
      <c r="Y126" s="2"/>
      <c r="Z126" s="2"/>
      <c r="AA126" s="2"/>
      <c r="AB126" s="2"/>
      <c r="AC126" s="2"/>
    </row>
    <row r="127" spans="1:29" ht="18.75" customHeight="1">
      <c r="A127" s="3"/>
      <c r="B127" s="4"/>
      <c r="C127" s="4"/>
      <c r="D127" s="4"/>
      <c r="E127" s="4"/>
      <c r="F127" s="4"/>
      <c r="G127" s="6"/>
      <c r="H127" s="9"/>
      <c r="I127" s="9"/>
      <c r="J127" s="9"/>
      <c r="K127" s="9"/>
      <c r="L127" s="9"/>
      <c r="M127" s="9"/>
      <c r="N127" s="10"/>
      <c r="O127" s="3"/>
      <c r="P127" s="2"/>
      <c r="Q127" s="2"/>
      <c r="R127" s="2"/>
      <c r="S127" s="2"/>
      <c r="T127" s="2"/>
      <c r="U127" s="2"/>
      <c r="V127" s="2"/>
      <c r="W127" s="2"/>
      <c r="X127" s="2"/>
      <c r="Y127" s="2"/>
      <c r="Z127" s="2"/>
      <c r="AA127" s="2"/>
      <c r="AB127" s="2"/>
      <c r="AC127" s="2"/>
    </row>
    <row r="128" spans="1:29" ht="18.75" customHeight="1">
      <c r="A128" s="3"/>
      <c r="B128" s="4"/>
      <c r="C128" s="4"/>
      <c r="D128" s="4"/>
      <c r="E128" s="4"/>
      <c r="F128" s="4"/>
      <c r="G128" s="6"/>
      <c r="H128" s="9"/>
      <c r="I128" s="9"/>
      <c r="J128" s="9"/>
      <c r="K128" s="9"/>
      <c r="L128" s="9"/>
      <c r="M128" s="9"/>
      <c r="N128" s="10"/>
      <c r="O128" s="3"/>
      <c r="P128" s="2"/>
      <c r="Q128" s="2"/>
      <c r="R128" s="2"/>
      <c r="S128" s="2"/>
      <c r="T128" s="2"/>
      <c r="U128" s="2"/>
      <c r="V128" s="2"/>
      <c r="W128" s="2"/>
      <c r="X128" s="2"/>
      <c r="Y128" s="2"/>
      <c r="Z128" s="2"/>
      <c r="AA128" s="2"/>
      <c r="AB128" s="2"/>
      <c r="AC128" s="2"/>
    </row>
    <row r="129" spans="1:29" ht="18.75" customHeight="1">
      <c r="A129" s="3"/>
      <c r="B129" s="4"/>
      <c r="C129" s="4"/>
      <c r="D129" s="4"/>
      <c r="E129" s="4"/>
      <c r="F129" s="4"/>
      <c r="G129" s="6"/>
      <c r="H129" s="9"/>
      <c r="I129" s="9"/>
      <c r="J129" s="9"/>
      <c r="K129" s="9"/>
      <c r="L129" s="9"/>
      <c r="M129" s="9"/>
      <c r="N129" s="10"/>
      <c r="O129" s="3"/>
      <c r="P129" s="2"/>
      <c r="Q129" s="2"/>
      <c r="R129" s="2"/>
      <c r="S129" s="2"/>
      <c r="T129" s="2"/>
      <c r="U129" s="2"/>
      <c r="V129" s="2"/>
      <c r="W129" s="2"/>
      <c r="X129" s="2"/>
      <c r="Y129" s="2"/>
      <c r="Z129" s="2"/>
      <c r="AA129" s="2"/>
      <c r="AB129" s="2"/>
      <c r="AC129" s="2"/>
    </row>
    <row r="130" spans="1:29" ht="18.75" customHeight="1">
      <c r="A130" s="3"/>
      <c r="B130" s="4"/>
      <c r="C130" s="4"/>
      <c r="D130" s="4"/>
      <c r="E130" s="4"/>
      <c r="F130" s="4"/>
      <c r="G130" s="6"/>
      <c r="H130" s="9"/>
      <c r="I130" s="9"/>
      <c r="J130" s="9"/>
      <c r="K130" s="9"/>
      <c r="L130" s="9"/>
      <c r="M130" s="9"/>
      <c r="N130" s="10"/>
      <c r="O130" s="3"/>
      <c r="P130" s="2"/>
      <c r="Q130" s="2"/>
      <c r="R130" s="2"/>
      <c r="S130" s="2"/>
      <c r="T130" s="2"/>
      <c r="U130" s="2"/>
      <c r="V130" s="2"/>
      <c r="W130" s="2"/>
      <c r="X130" s="2"/>
      <c r="Y130" s="2"/>
      <c r="Z130" s="2"/>
      <c r="AA130" s="2"/>
      <c r="AB130" s="2"/>
      <c r="AC130" s="2"/>
    </row>
    <row r="131" spans="1:29" ht="18.75" customHeight="1">
      <c r="A131" s="3"/>
      <c r="B131" s="4"/>
      <c r="C131" s="4"/>
      <c r="D131" s="4"/>
      <c r="E131" s="4"/>
      <c r="F131" s="4"/>
      <c r="G131" s="6"/>
      <c r="H131" s="9"/>
      <c r="I131" s="9"/>
      <c r="J131" s="9"/>
      <c r="K131" s="9"/>
      <c r="L131" s="9"/>
      <c r="M131" s="9"/>
      <c r="N131" s="10"/>
      <c r="O131" s="3"/>
      <c r="P131" s="2"/>
      <c r="Q131" s="2"/>
      <c r="R131" s="2"/>
      <c r="S131" s="2"/>
      <c r="T131" s="2"/>
      <c r="U131" s="2"/>
      <c r="V131" s="2"/>
      <c r="W131" s="2"/>
      <c r="X131" s="2"/>
      <c r="Y131" s="2"/>
      <c r="Z131" s="2"/>
      <c r="AA131" s="2"/>
      <c r="AB131" s="2"/>
      <c r="AC131" s="2"/>
    </row>
    <row r="132" spans="1:29" ht="18.75" customHeight="1">
      <c r="A132" s="3"/>
      <c r="B132" s="4"/>
      <c r="C132" s="4"/>
      <c r="D132" s="4"/>
      <c r="E132" s="4"/>
      <c r="F132" s="4"/>
      <c r="G132" s="6"/>
      <c r="H132" s="9"/>
      <c r="I132" s="9"/>
      <c r="J132" s="9"/>
      <c r="K132" s="9"/>
      <c r="L132" s="9"/>
      <c r="M132" s="9"/>
      <c r="N132" s="10"/>
      <c r="O132" s="3"/>
      <c r="P132" s="2"/>
      <c r="Q132" s="2"/>
      <c r="R132" s="2"/>
      <c r="S132" s="2"/>
      <c r="T132" s="2"/>
      <c r="U132" s="2"/>
      <c r="V132" s="2"/>
      <c r="W132" s="2"/>
      <c r="X132" s="2"/>
      <c r="Y132" s="2"/>
      <c r="Z132" s="2"/>
      <c r="AA132" s="2"/>
      <c r="AB132" s="2"/>
      <c r="AC132" s="2"/>
    </row>
    <row r="133" spans="1:29" ht="18.75" customHeight="1">
      <c r="A133" s="3"/>
      <c r="B133" s="4"/>
      <c r="C133" s="4"/>
      <c r="D133" s="4"/>
      <c r="E133" s="4"/>
      <c r="F133" s="4"/>
      <c r="G133" s="6"/>
      <c r="H133" s="9"/>
      <c r="I133" s="9"/>
      <c r="J133" s="9"/>
      <c r="K133" s="9"/>
      <c r="L133" s="9"/>
      <c r="M133" s="9"/>
      <c r="N133" s="10"/>
      <c r="O133" s="3"/>
      <c r="P133" s="2"/>
      <c r="Q133" s="2"/>
      <c r="R133" s="2"/>
      <c r="S133" s="2"/>
      <c r="T133" s="2"/>
      <c r="U133" s="2"/>
      <c r="V133" s="2"/>
      <c r="W133" s="2"/>
      <c r="X133" s="2"/>
      <c r="Y133" s="2"/>
      <c r="Z133" s="2"/>
      <c r="AA133" s="2"/>
      <c r="AB133" s="2"/>
      <c r="AC133" s="2"/>
    </row>
    <row r="134" spans="1:29" ht="18.75" customHeight="1">
      <c r="A134" s="3"/>
      <c r="B134" s="4"/>
      <c r="C134" s="4"/>
      <c r="D134" s="4"/>
      <c r="E134" s="4"/>
      <c r="F134" s="4"/>
      <c r="G134" s="6"/>
      <c r="H134" s="9"/>
      <c r="I134" s="9"/>
      <c r="J134" s="9"/>
      <c r="K134" s="9"/>
      <c r="L134" s="9"/>
      <c r="M134" s="9"/>
      <c r="N134" s="10"/>
      <c r="O134" s="3"/>
      <c r="P134" s="2"/>
      <c r="Q134" s="2"/>
      <c r="R134" s="2"/>
      <c r="S134" s="2"/>
      <c r="T134" s="2"/>
      <c r="U134" s="2"/>
      <c r="V134" s="2"/>
      <c r="W134" s="2"/>
      <c r="X134" s="2"/>
      <c r="Y134" s="2"/>
      <c r="Z134" s="2"/>
      <c r="AA134" s="2"/>
      <c r="AB134" s="2"/>
      <c r="AC134" s="2"/>
    </row>
    <row r="135" spans="1:29" ht="18.75" customHeight="1">
      <c r="A135" s="3"/>
      <c r="B135" s="4"/>
      <c r="C135" s="4"/>
      <c r="D135" s="4"/>
      <c r="E135" s="4"/>
      <c r="F135" s="4"/>
      <c r="G135" s="6"/>
      <c r="H135" s="9"/>
      <c r="I135" s="9"/>
      <c r="J135" s="9"/>
      <c r="K135" s="9"/>
      <c r="L135" s="9"/>
      <c r="M135" s="9"/>
      <c r="N135" s="10"/>
      <c r="O135" s="3"/>
      <c r="P135" s="2"/>
      <c r="Q135" s="2"/>
      <c r="R135" s="2"/>
      <c r="S135" s="2"/>
      <c r="T135" s="2"/>
      <c r="U135" s="2"/>
      <c r="V135" s="2"/>
      <c r="W135" s="2"/>
      <c r="X135" s="2"/>
      <c r="Y135" s="2"/>
      <c r="Z135" s="2"/>
      <c r="AA135" s="2"/>
      <c r="AB135" s="2"/>
      <c r="AC135" s="2"/>
    </row>
    <row r="136" spans="1:29" ht="18.75" customHeight="1">
      <c r="A136" s="3"/>
      <c r="B136" s="4"/>
      <c r="C136" s="4"/>
      <c r="D136" s="4"/>
      <c r="E136" s="4"/>
      <c r="F136" s="4"/>
      <c r="G136" s="6"/>
      <c r="H136" s="9"/>
      <c r="I136" s="9"/>
      <c r="J136" s="9"/>
      <c r="K136" s="9"/>
      <c r="L136" s="9"/>
      <c r="M136" s="9"/>
      <c r="N136" s="10"/>
      <c r="O136" s="3"/>
      <c r="P136" s="2"/>
      <c r="Q136" s="2"/>
      <c r="R136" s="2"/>
      <c r="S136" s="2"/>
      <c r="T136" s="2"/>
      <c r="U136" s="2"/>
      <c r="V136" s="2"/>
      <c r="W136" s="2"/>
      <c r="X136" s="2"/>
      <c r="Y136" s="2"/>
      <c r="Z136" s="2"/>
      <c r="AA136" s="2"/>
      <c r="AB136" s="2"/>
      <c r="AC136" s="2"/>
    </row>
    <row r="137" spans="1:29" ht="18.75" customHeight="1">
      <c r="A137" s="3"/>
      <c r="B137" s="4"/>
      <c r="C137" s="4"/>
      <c r="D137" s="4"/>
      <c r="E137" s="4"/>
      <c r="F137" s="4"/>
      <c r="G137" s="6"/>
      <c r="H137" s="9"/>
      <c r="I137" s="9"/>
      <c r="J137" s="9"/>
      <c r="K137" s="9"/>
      <c r="L137" s="9"/>
      <c r="M137" s="9"/>
      <c r="N137" s="10"/>
      <c r="O137" s="3"/>
      <c r="P137" s="2"/>
      <c r="Q137" s="2"/>
      <c r="R137" s="2"/>
      <c r="S137" s="2"/>
      <c r="T137" s="2"/>
      <c r="U137" s="2"/>
      <c r="V137" s="2"/>
      <c r="W137" s="2"/>
      <c r="X137" s="2"/>
      <c r="Y137" s="2"/>
      <c r="Z137" s="2"/>
      <c r="AA137" s="2"/>
      <c r="AB137" s="2"/>
      <c r="AC137" s="2"/>
    </row>
    <row r="138" spans="1:29" ht="18.75" customHeight="1">
      <c r="A138" s="3"/>
      <c r="B138" s="4"/>
      <c r="C138" s="4"/>
      <c r="D138" s="4"/>
      <c r="E138" s="4"/>
      <c r="F138" s="4"/>
      <c r="G138" s="6"/>
      <c r="H138" s="9"/>
      <c r="I138" s="9"/>
      <c r="J138" s="9"/>
      <c r="K138" s="9"/>
      <c r="L138" s="9"/>
      <c r="M138" s="9"/>
      <c r="N138" s="10"/>
      <c r="O138" s="3"/>
      <c r="P138" s="2"/>
      <c r="Q138" s="2"/>
      <c r="R138" s="2"/>
      <c r="S138" s="2"/>
      <c r="T138" s="2"/>
      <c r="U138" s="2"/>
      <c r="V138" s="2"/>
      <c r="W138" s="2"/>
      <c r="X138" s="2"/>
      <c r="Y138" s="2"/>
      <c r="Z138" s="2"/>
      <c r="AA138" s="2"/>
      <c r="AB138" s="2"/>
      <c r="AC138" s="2"/>
    </row>
    <row r="139" spans="1:29" ht="18.75" customHeight="1">
      <c r="A139" s="3"/>
      <c r="B139" s="4"/>
      <c r="C139" s="4"/>
      <c r="D139" s="4"/>
      <c r="E139" s="4"/>
      <c r="F139" s="4"/>
      <c r="G139" s="6"/>
      <c r="H139" s="9"/>
      <c r="I139" s="9"/>
      <c r="J139" s="9"/>
      <c r="K139" s="9"/>
      <c r="L139" s="9"/>
      <c r="M139" s="9"/>
      <c r="N139" s="10"/>
      <c r="O139" s="3"/>
      <c r="P139" s="2"/>
      <c r="Q139" s="2"/>
      <c r="R139" s="2"/>
      <c r="S139" s="2"/>
      <c r="T139" s="2"/>
      <c r="U139" s="2"/>
      <c r="V139" s="2"/>
      <c r="W139" s="2"/>
      <c r="X139" s="2"/>
      <c r="Y139" s="2"/>
      <c r="Z139" s="2"/>
      <c r="AA139" s="2"/>
      <c r="AB139" s="2"/>
      <c r="AC139" s="2"/>
    </row>
    <row r="140" spans="1:29" ht="18.75" customHeight="1">
      <c r="A140" s="3"/>
      <c r="B140" s="4"/>
      <c r="C140" s="4"/>
      <c r="D140" s="4"/>
      <c r="E140" s="4"/>
      <c r="F140" s="4"/>
      <c r="G140" s="6"/>
      <c r="H140" s="9"/>
      <c r="I140" s="9"/>
      <c r="J140" s="9"/>
      <c r="K140" s="9"/>
      <c r="L140" s="9"/>
      <c r="M140" s="9"/>
      <c r="N140" s="10"/>
      <c r="O140" s="3"/>
      <c r="P140" s="2"/>
      <c r="Q140" s="2"/>
      <c r="R140" s="2"/>
      <c r="S140" s="2"/>
      <c r="T140" s="2"/>
      <c r="U140" s="2"/>
      <c r="V140" s="2"/>
      <c r="W140" s="2"/>
      <c r="X140" s="2"/>
      <c r="Y140" s="2"/>
      <c r="Z140" s="2"/>
      <c r="AA140" s="2"/>
      <c r="AB140" s="2"/>
      <c r="AC140" s="2"/>
    </row>
    <row r="141" spans="1:29" ht="18.75" customHeight="1">
      <c r="A141" s="3"/>
      <c r="B141" s="4"/>
      <c r="C141" s="4"/>
      <c r="D141" s="4"/>
      <c r="E141" s="4"/>
      <c r="F141" s="4"/>
      <c r="G141" s="6"/>
      <c r="H141" s="9"/>
      <c r="I141" s="9"/>
      <c r="J141" s="9"/>
      <c r="K141" s="9"/>
      <c r="L141" s="9"/>
      <c r="M141" s="9"/>
      <c r="N141" s="10"/>
      <c r="O141" s="3"/>
      <c r="P141" s="2"/>
      <c r="Q141" s="2"/>
      <c r="R141" s="2"/>
      <c r="S141" s="2"/>
      <c r="T141" s="2"/>
      <c r="U141" s="2"/>
      <c r="V141" s="2"/>
      <c r="W141" s="2"/>
      <c r="X141" s="2"/>
      <c r="Y141" s="2"/>
      <c r="Z141" s="2"/>
      <c r="AA141" s="2"/>
      <c r="AB141" s="2"/>
      <c r="AC141" s="2"/>
    </row>
    <row r="142" spans="1:29" ht="18.75" customHeight="1">
      <c r="A142" s="3"/>
      <c r="B142" s="4"/>
      <c r="C142" s="4"/>
      <c r="D142" s="4"/>
      <c r="E142" s="4"/>
      <c r="F142" s="4"/>
      <c r="G142" s="6"/>
      <c r="H142" s="9"/>
      <c r="I142" s="9"/>
      <c r="J142" s="9"/>
      <c r="K142" s="9"/>
      <c r="L142" s="9"/>
      <c r="M142" s="9"/>
      <c r="N142" s="10"/>
      <c r="O142" s="3"/>
      <c r="P142" s="2"/>
      <c r="Q142" s="2"/>
      <c r="R142" s="2"/>
      <c r="S142" s="2"/>
      <c r="T142" s="2"/>
      <c r="U142" s="2"/>
      <c r="V142" s="2"/>
      <c r="W142" s="2"/>
      <c r="X142" s="2"/>
      <c r="Y142" s="2"/>
      <c r="Z142" s="2"/>
      <c r="AA142" s="2"/>
      <c r="AB142" s="2"/>
      <c r="AC142" s="2"/>
    </row>
    <row r="143" spans="1:29" ht="18.75" customHeight="1">
      <c r="A143" s="3"/>
      <c r="B143" s="4"/>
      <c r="C143" s="4"/>
      <c r="D143" s="4"/>
      <c r="E143" s="4"/>
      <c r="F143" s="4"/>
      <c r="G143" s="6"/>
      <c r="H143" s="9"/>
      <c r="I143" s="9"/>
      <c r="J143" s="9"/>
      <c r="K143" s="9"/>
      <c r="L143" s="9"/>
      <c r="M143" s="9"/>
      <c r="N143" s="10"/>
      <c r="O143" s="3"/>
      <c r="P143" s="2"/>
      <c r="Q143" s="2"/>
      <c r="R143" s="2"/>
      <c r="S143" s="2"/>
      <c r="T143" s="2"/>
      <c r="U143" s="2"/>
      <c r="V143" s="2"/>
      <c r="W143" s="2"/>
      <c r="X143" s="2"/>
      <c r="Y143" s="2"/>
      <c r="Z143" s="2"/>
      <c r="AA143" s="2"/>
      <c r="AB143" s="2"/>
      <c r="AC143" s="2"/>
    </row>
    <row r="144" spans="1:29" ht="18.75" customHeight="1">
      <c r="A144" s="3"/>
      <c r="B144" s="4"/>
      <c r="C144" s="4"/>
      <c r="D144" s="4"/>
      <c r="E144" s="4"/>
      <c r="F144" s="4"/>
      <c r="G144" s="6"/>
      <c r="H144" s="9"/>
      <c r="I144" s="9"/>
      <c r="J144" s="9"/>
      <c r="K144" s="9"/>
      <c r="L144" s="9"/>
      <c r="M144" s="9"/>
      <c r="N144" s="10"/>
      <c r="O144" s="3"/>
      <c r="P144" s="2"/>
      <c r="Q144" s="2"/>
      <c r="R144" s="2"/>
      <c r="S144" s="2"/>
      <c r="T144" s="2"/>
      <c r="U144" s="2"/>
      <c r="V144" s="2"/>
      <c r="W144" s="2"/>
      <c r="X144" s="2"/>
      <c r="Y144" s="2"/>
      <c r="Z144" s="2"/>
      <c r="AA144" s="2"/>
      <c r="AB144" s="2"/>
      <c r="AC144" s="2"/>
    </row>
    <row r="145" spans="1:29" ht="18.75" customHeight="1">
      <c r="A145" s="3"/>
      <c r="B145" s="4"/>
      <c r="C145" s="4"/>
      <c r="D145" s="4"/>
      <c r="E145" s="4"/>
      <c r="F145" s="4"/>
      <c r="G145" s="6"/>
      <c r="H145" s="9"/>
      <c r="I145" s="9"/>
      <c r="J145" s="9"/>
      <c r="K145" s="9"/>
      <c r="L145" s="9"/>
      <c r="M145" s="9"/>
      <c r="N145" s="10"/>
      <c r="O145" s="3"/>
      <c r="P145" s="2"/>
      <c r="Q145" s="2"/>
      <c r="R145" s="2"/>
      <c r="S145" s="2"/>
      <c r="T145" s="2"/>
      <c r="U145" s="2"/>
      <c r="V145" s="2"/>
      <c r="W145" s="2"/>
      <c r="X145" s="2"/>
      <c r="Y145" s="2"/>
      <c r="Z145" s="2"/>
      <c r="AA145" s="2"/>
      <c r="AB145" s="2"/>
      <c r="AC145" s="2"/>
    </row>
    <row r="146" spans="1:29" ht="18.75" customHeight="1">
      <c r="A146" s="3"/>
      <c r="B146" s="4"/>
      <c r="C146" s="4"/>
      <c r="D146" s="4"/>
      <c r="E146" s="4"/>
      <c r="F146" s="4"/>
      <c r="G146" s="6"/>
      <c r="H146" s="9"/>
      <c r="I146" s="9"/>
      <c r="J146" s="9"/>
      <c r="K146" s="9"/>
      <c r="L146" s="9"/>
      <c r="M146" s="9"/>
      <c r="N146" s="10"/>
      <c r="O146" s="3"/>
      <c r="P146" s="2"/>
      <c r="Q146" s="2"/>
      <c r="R146" s="2"/>
      <c r="S146" s="2"/>
      <c r="T146" s="2"/>
      <c r="U146" s="2"/>
      <c r="V146" s="2"/>
      <c r="W146" s="2"/>
      <c r="X146" s="2"/>
      <c r="Y146" s="2"/>
      <c r="Z146" s="2"/>
      <c r="AA146" s="2"/>
      <c r="AB146" s="2"/>
      <c r="AC146" s="2"/>
    </row>
    <row r="147" spans="1:29" ht="18.75" customHeight="1">
      <c r="A147" s="3"/>
      <c r="B147" s="4"/>
      <c r="C147" s="4"/>
      <c r="D147" s="4"/>
      <c r="E147" s="4"/>
      <c r="F147" s="4"/>
      <c r="G147" s="6"/>
      <c r="H147" s="9"/>
      <c r="I147" s="9"/>
      <c r="J147" s="9"/>
      <c r="K147" s="9"/>
      <c r="L147" s="9"/>
      <c r="M147" s="9"/>
      <c r="N147" s="10"/>
      <c r="O147" s="3"/>
      <c r="P147" s="2"/>
      <c r="Q147" s="2"/>
      <c r="R147" s="2"/>
      <c r="S147" s="2"/>
      <c r="T147" s="2"/>
      <c r="U147" s="2"/>
      <c r="V147" s="2"/>
      <c r="W147" s="2"/>
      <c r="X147" s="2"/>
      <c r="Y147" s="2"/>
      <c r="Z147" s="2"/>
      <c r="AA147" s="2"/>
      <c r="AB147" s="2"/>
      <c r="AC147" s="2"/>
    </row>
    <row r="148" spans="1:29" ht="18.75" customHeight="1">
      <c r="A148" s="3"/>
      <c r="B148" s="4"/>
      <c r="C148" s="4"/>
      <c r="D148" s="4"/>
      <c r="E148" s="4"/>
      <c r="F148" s="4"/>
      <c r="G148" s="6"/>
      <c r="H148" s="9"/>
      <c r="I148" s="9"/>
      <c r="J148" s="9"/>
      <c r="K148" s="9"/>
      <c r="L148" s="9"/>
      <c r="M148" s="9"/>
      <c r="N148" s="10"/>
      <c r="O148" s="3"/>
      <c r="P148" s="2"/>
      <c r="Q148" s="2"/>
      <c r="R148" s="2"/>
      <c r="S148" s="2"/>
      <c r="T148" s="2"/>
      <c r="U148" s="2"/>
      <c r="V148" s="2"/>
      <c r="W148" s="2"/>
      <c r="X148" s="2"/>
      <c r="Y148" s="2"/>
      <c r="Z148" s="2"/>
      <c r="AA148" s="2"/>
      <c r="AB148" s="2"/>
      <c r="AC148" s="2"/>
    </row>
    <row r="149" spans="1:29" ht="18.75" customHeight="1">
      <c r="A149" s="3"/>
      <c r="B149" s="4"/>
      <c r="C149" s="4"/>
      <c r="D149" s="4"/>
      <c r="E149" s="4"/>
      <c r="F149" s="4"/>
      <c r="G149" s="6"/>
      <c r="H149" s="9"/>
      <c r="I149" s="9"/>
      <c r="J149" s="9"/>
      <c r="K149" s="9"/>
      <c r="L149" s="9"/>
      <c r="M149" s="9"/>
      <c r="N149" s="10"/>
      <c r="O149" s="3"/>
      <c r="P149" s="2"/>
      <c r="Q149" s="2"/>
      <c r="R149" s="2"/>
      <c r="S149" s="2"/>
      <c r="T149" s="2"/>
      <c r="U149" s="2"/>
      <c r="V149" s="2"/>
      <c r="W149" s="2"/>
      <c r="X149" s="2"/>
      <c r="Y149" s="2"/>
      <c r="Z149" s="2"/>
      <c r="AA149" s="2"/>
      <c r="AB149" s="2"/>
      <c r="AC149" s="2"/>
    </row>
    <row r="150" spans="1:29" ht="18.75" customHeight="1">
      <c r="A150" s="3"/>
      <c r="B150" s="4"/>
      <c r="C150" s="4"/>
      <c r="D150" s="4"/>
      <c r="E150" s="4"/>
      <c r="F150" s="4"/>
      <c r="G150" s="6"/>
      <c r="H150" s="9"/>
      <c r="I150" s="9"/>
      <c r="J150" s="9"/>
      <c r="K150" s="9"/>
      <c r="L150" s="9"/>
      <c r="M150" s="9"/>
      <c r="N150" s="10"/>
      <c r="O150" s="3"/>
      <c r="P150" s="2"/>
      <c r="Q150" s="2"/>
      <c r="R150" s="2"/>
      <c r="S150" s="2"/>
      <c r="T150" s="2"/>
      <c r="U150" s="2"/>
      <c r="V150" s="2"/>
      <c r="W150" s="2"/>
      <c r="X150" s="2"/>
      <c r="Y150" s="2"/>
      <c r="Z150" s="2"/>
      <c r="AA150" s="2"/>
      <c r="AB150" s="2"/>
      <c r="AC150" s="2"/>
    </row>
    <row r="151" spans="1:29" ht="18.75" customHeight="1">
      <c r="A151" s="3"/>
      <c r="B151" s="4"/>
      <c r="C151" s="4"/>
      <c r="D151" s="4"/>
      <c r="E151" s="4"/>
      <c r="F151" s="4"/>
      <c r="G151" s="6"/>
      <c r="H151" s="9"/>
      <c r="I151" s="9"/>
      <c r="J151" s="9"/>
      <c r="K151" s="9"/>
      <c r="L151" s="9"/>
      <c r="M151" s="9"/>
      <c r="N151" s="10"/>
      <c r="O151" s="3"/>
      <c r="P151" s="2"/>
      <c r="Q151" s="2"/>
      <c r="R151" s="2"/>
      <c r="S151" s="2"/>
      <c r="T151" s="2"/>
      <c r="U151" s="2"/>
      <c r="V151" s="2"/>
      <c r="W151" s="2"/>
      <c r="X151" s="2"/>
      <c r="Y151" s="2"/>
      <c r="Z151" s="2"/>
      <c r="AA151" s="2"/>
      <c r="AB151" s="2"/>
      <c r="AC151" s="2"/>
    </row>
    <row r="152" spans="1:29" ht="18.75" customHeight="1">
      <c r="A152" s="3"/>
      <c r="B152" s="4"/>
      <c r="C152" s="4"/>
      <c r="D152" s="4"/>
      <c r="E152" s="4"/>
      <c r="F152" s="4"/>
      <c r="G152" s="6"/>
      <c r="H152" s="9"/>
      <c r="I152" s="9"/>
      <c r="J152" s="9"/>
      <c r="K152" s="9"/>
      <c r="L152" s="9"/>
      <c r="M152" s="9"/>
      <c r="N152" s="10"/>
      <c r="O152" s="3"/>
      <c r="P152" s="2"/>
      <c r="Q152" s="2"/>
      <c r="R152" s="2"/>
      <c r="S152" s="2"/>
      <c r="T152" s="2"/>
      <c r="U152" s="2"/>
      <c r="V152" s="2"/>
      <c r="W152" s="2"/>
      <c r="X152" s="2"/>
      <c r="Y152" s="2"/>
      <c r="Z152" s="2"/>
      <c r="AA152" s="2"/>
      <c r="AB152" s="2"/>
      <c r="AC152" s="2"/>
    </row>
    <row r="153" spans="1:29" ht="18.75" customHeight="1">
      <c r="A153" s="3"/>
      <c r="B153" s="4"/>
      <c r="C153" s="4"/>
      <c r="D153" s="4"/>
      <c r="E153" s="4"/>
      <c r="F153" s="4"/>
      <c r="G153" s="6"/>
      <c r="H153" s="9"/>
      <c r="I153" s="9"/>
      <c r="J153" s="9"/>
      <c r="K153" s="9"/>
      <c r="L153" s="9"/>
      <c r="M153" s="9"/>
      <c r="N153" s="10"/>
      <c r="O153" s="3"/>
      <c r="P153" s="2"/>
      <c r="Q153" s="2"/>
      <c r="R153" s="2"/>
      <c r="S153" s="2"/>
      <c r="T153" s="2"/>
      <c r="U153" s="2"/>
      <c r="V153" s="2"/>
      <c r="W153" s="2"/>
      <c r="X153" s="2"/>
      <c r="Y153" s="2"/>
      <c r="Z153" s="2"/>
      <c r="AA153" s="2"/>
      <c r="AB153" s="2"/>
      <c r="AC153" s="2"/>
    </row>
    <row r="154" spans="1:29" ht="18.75" customHeight="1">
      <c r="A154" s="3"/>
      <c r="B154" s="4"/>
      <c r="C154" s="4"/>
      <c r="D154" s="4"/>
      <c r="E154" s="4"/>
      <c r="F154" s="4"/>
      <c r="G154" s="6"/>
      <c r="H154" s="9"/>
      <c r="I154" s="9"/>
      <c r="J154" s="9"/>
      <c r="K154" s="9"/>
      <c r="L154" s="9"/>
      <c r="M154" s="9"/>
      <c r="N154" s="10"/>
      <c r="O154" s="3"/>
      <c r="P154" s="2"/>
      <c r="Q154" s="2"/>
      <c r="R154" s="2"/>
      <c r="S154" s="2"/>
      <c r="T154" s="2"/>
      <c r="U154" s="2"/>
      <c r="V154" s="2"/>
      <c r="W154" s="2"/>
      <c r="X154" s="2"/>
      <c r="Y154" s="2"/>
      <c r="Z154" s="2"/>
      <c r="AA154" s="2"/>
      <c r="AB154" s="2"/>
      <c r="AC154" s="2"/>
    </row>
    <row r="155" spans="1:29" ht="18.75" customHeight="1">
      <c r="A155" s="3"/>
      <c r="B155" s="4"/>
      <c r="C155" s="4"/>
      <c r="D155" s="4"/>
      <c r="E155" s="4"/>
      <c r="F155" s="4"/>
      <c r="G155" s="6"/>
      <c r="H155" s="9"/>
      <c r="I155" s="9"/>
      <c r="J155" s="9"/>
      <c r="K155" s="9"/>
      <c r="L155" s="9"/>
      <c r="M155" s="9"/>
      <c r="N155" s="10"/>
      <c r="O155" s="3"/>
      <c r="P155" s="2"/>
      <c r="Q155" s="2"/>
      <c r="R155" s="2"/>
      <c r="S155" s="2"/>
      <c r="T155" s="2"/>
      <c r="U155" s="2"/>
      <c r="V155" s="2"/>
      <c r="W155" s="2"/>
      <c r="X155" s="2"/>
      <c r="Y155" s="2"/>
      <c r="Z155" s="2"/>
      <c r="AA155" s="2"/>
      <c r="AB155" s="2"/>
      <c r="AC155" s="2"/>
    </row>
    <row r="156" spans="1:29" ht="18.75" customHeight="1">
      <c r="A156" s="3"/>
      <c r="B156" s="4"/>
      <c r="C156" s="4"/>
      <c r="D156" s="4"/>
      <c r="E156" s="4"/>
      <c r="F156" s="4"/>
      <c r="G156" s="6"/>
      <c r="H156" s="9"/>
      <c r="I156" s="9"/>
      <c r="J156" s="9"/>
      <c r="K156" s="9"/>
      <c r="L156" s="9"/>
      <c r="M156" s="9"/>
      <c r="N156" s="10"/>
      <c r="O156" s="3"/>
      <c r="P156" s="2"/>
      <c r="Q156" s="2"/>
      <c r="R156" s="2"/>
      <c r="S156" s="2"/>
      <c r="T156" s="2"/>
      <c r="U156" s="2"/>
      <c r="V156" s="2"/>
      <c r="W156" s="2"/>
      <c r="X156" s="2"/>
      <c r="Y156" s="2"/>
      <c r="Z156" s="2"/>
      <c r="AA156" s="2"/>
      <c r="AB156" s="2"/>
      <c r="AC156" s="2"/>
    </row>
    <row r="157" spans="1:29" ht="18.75" customHeight="1">
      <c r="A157" s="3"/>
      <c r="B157" s="4"/>
      <c r="C157" s="4"/>
      <c r="D157" s="4"/>
      <c r="E157" s="4"/>
      <c r="F157" s="4"/>
      <c r="G157" s="6"/>
      <c r="H157" s="9"/>
      <c r="I157" s="9"/>
      <c r="J157" s="9"/>
      <c r="K157" s="9"/>
      <c r="L157" s="9"/>
      <c r="M157" s="9"/>
      <c r="N157" s="10"/>
      <c r="O157" s="3"/>
      <c r="P157" s="2"/>
      <c r="Q157" s="2"/>
      <c r="R157" s="2"/>
      <c r="S157" s="2"/>
      <c r="T157" s="2"/>
      <c r="U157" s="2"/>
      <c r="V157" s="2"/>
      <c r="W157" s="2"/>
      <c r="X157" s="2"/>
      <c r="Y157" s="2"/>
      <c r="Z157" s="2"/>
      <c r="AA157" s="2"/>
      <c r="AB157" s="2"/>
      <c r="AC157" s="2"/>
    </row>
    <row r="158" spans="1:29" ht="18.75" customHeight="1">
      <c r="A158" s="3"/>
      <c r="B158" s="4"/>
      <c r="C158" s="4"/>
      <c r="D158" s="4"/>
      <c r="E158" s="4"/>
      <c r="F158" s="4"/>
      <c r="G158" s="6"/>
      <c r="H158" s="9"/>
      <c r="I158" s="9"/>
      <c r="J158" s="9"/>
      <c r="K158" s="9"/>
      <c r="L158" s="9"/>
      <c r="M158" s="9"/>
      <c r="N158" s="10"/>
      <c r="O158" s="3"/>
      <c r="P158" s="2"/>
      <c r="Q158" s="2"/>
      <c r="R158" s="2"/>
      <c r="S158" s="2"/>
      <c r="T158" s="2"/>
      <c r="U158" s="2"/>
      <c r="V158" s="2"/>
      <c r="W158" s="2"/>
      <c r="X158" s="2"/>
      <c r="Y158" s="2"/>
      <c r="Z158" s="2"/>
      <c r="AA158" s="2"/>
      <c r="AB158" s="2"/>
      <c r="AC158" s="2"/>
    </row>
    <row r="159" spans="1:29" ht="18.75" customHeight="1">
      <c r="A159" s="3"/>
      <c r="B159" s="4"/>
      <c r="C159" s="4"/>
      <c r="D159" s="4"/>
      <c r="E159" s="4"/>
      <c r="F159" s="4"/>
      <c r="G159" s="6"/>
      <c r="H159" s="9"/>
      <c r="I159" s="9"/>
      <c r="J159" s="9"/>
      <c r="K159" s="9"/>
      <c r="L159" s="9"/>
      <c r="M159" s="9"/>
      <c r="N159" s="10"/>
      <c r="O159" s="3"/>
      <c r="P159" s="2"/>
      <c r="Q159" s="2"/>
      <c r="R159" s="2"/>
      <c r="S159" s="2"/>
      <c r="T159" s="2"/>
      <c r="U159" s="2"/>
      <c r="V159" s="2"/>
      <c r="W159" s="2"/>
      <c r="X159" s="2"/>
      <c r="Y159" s="2"/>
      <c r="Z159" s="2"/>
      <c r="AA159" s="2"/>
      <c r="AB159" s="2"/>
      <c r="AC159" s="2"/>
    </row>
    <row r="160" spans="1:29" ht="18.75" customHeight="1">
      <c r="A160" s="3"/>
      <c r="B160" s="4"/>
      <c r="C160" s="4"/>
      <c r="D160" s="4"/>
      <c r="E160" s="4"/>
      <c r="F160" s="4"/>
      <c r="G160" s="6"/>
      <c r="H160" s="9"/>
      <c r="I160" s="9"/>
      <c r="J160" s="9"/>
      <c r="K160" s="9"/>
      <c r="L160" s="9"/>
      <c r="M160" s="9"/>
      <c r="N160" s="10"/>
      <c r="O160" s="3"/>
      <c r="P160" s="2"/>
      <c r="Q160" s="2"/>
      <c r="R160" s="2"/>
      <c r="S160" s="2"/>
      <c r="T160" s="2"/>
      <c r="U160" s="2"/>
      <c r="V160" s="2"/>
      <c r="W160" s="2"/>
      <c r="X160" s="2"/>
      <c r="Y160" s="2"/>
      <c r="Z160" s="2"/>
      <c r="AA160" s="2"/>
      <c r="AB160" s="2"/>
      <c r="AC160" s="2"/>
    </row>
    <row r="161" spans="1:29" ht="18.75" customHeight="1">
      <c r="A161" s="3"/>
      <c r="B161" s="4"/>
      <c r="C161" s="4"/>
      <c r="D161" s="4"/>
      <c r="E161" s="4"/>
      <c r="F161" s="4"/>
      <c r="G161" s="6"/>
      <c r="H161" s="9"/>
      <c r="I161" s="9"/>
      <c r="J161" s="9"/>
      <c r="K161" s="9"/>
      <c r="L161" s="9"/>
      <c r="M161" s="9"/>
      <c r="N161" s="10"/>
      <c r="O161" s="3"/>
      <c r="P161" s="2"/>
      <c r="Q161" s="2"/>
      <c r="R161" s="2"/>
      <c r="S161" s="2"/>
      <c r="T161" s="2"/>
      <c r="U161" s="2"/>
      <c r="V161" s="2"/>
      <c r="W161" s="2"/>
      <c r="X161" s="2"/>
      <c r="Y161" s="2"/>
      <c r="Z161" s="2"/>
      <c r="AA161" s="2"/>
      <c r="AB161" s="2"/>
      <c r="AC161" s="2"/>
    </row>
    <row r="162" spans="1:29" ht="18.75" customHeight="1">
      <c r="A162" s="3"/>
      <c r="B162" s="4"/>
      <c r="C162" s="4"/>
      <c r="D162" s="4"/>
      <c r="E162" s="4"/>
      <c r="F162" s="4"/>
      <c r="G162" s="6"/>
      <c r="H162" s="9"/>
      <c r="I162" s="9"/>
      <c r="J162" s="9"/>
      <c r="K162" s="9"/>
      <c r="L162" s="9"/>
      <c r="M162" s="9"/>
      <c r="N162" s="10"/>
      <c r="O162" s="3"/>
      <c r="P162" s="2"/>
      <c r="Q162" s="2"/>
      <c r="R162" s="2"/>
      <c r="S162" s="2"/>
      <c r="T162" s="2"/>
      <c r="U162" s="2"/>
      <c r="V162" s="2"/>
      <c r="W162" s="2"/>
      <c r="X162" s="2"/>
      <c r="Y162" s="2"/>
      <c r="Z162" s="2"/>
      <c r="AA162" s="2"/>
      <c r="AB162" s="2"/>
      <c r="AC162" s="2"/>
    </row>
    <row r="163" spans="1:29" ht="18.75" customHeight="1">
      <c r="A163" s="3"/>
      <c r="B163" s="4"/>
      <c r="C163" s="4"/>
      <c r="D163" s="4"/>
      <c r="E163" s="4"/>
      <c r="F163" s="4"/>
      <c r="G163" s="6"/>
      <c r="H163" s="9"/>
      <c r="I163" s="9"/>
      <c r="J163" s="9"/>
      <c r="K163" s="9"/>
      <c r="L163" s="9"/>
      <c r="M163" s="9"/>
      <c r="N163" s="10"/>
      <c r="O163" s="3"/>
      <c r="P163" s="2"/>
      <c r="Q163" s="2"/>
      <c r="R163" s="2"/>
      <c r="S163" s="2"/>
      <c r="T163" s="2"/>
      <c r="U163" s="2"/>
      <c r="V163" s="2"/>
      <c r="W163" s="2"/>
      <c r="X163" s="2"/>
      <c r="Y163" s="2"/>
      <c r="Z163" s="2"/>
      <c r="AA163" s="2"/>
      <c r="AB163" s="2"/>
      <c r="AC163" s="2"/>
    </row>
    <row r="164" spans="1:29" ht="18.75" customHeight="1">
      <c r="A164" s="3"/>
      <c r="B164" s="4"/>
      <c r="C164" s="4"/>
      <c r="D164" s="4"/>
      <c r="E164" s="4"/>
      <c r="F164" s="4"/>
      <c r="G164" s="6"/>
      <c r="H164" s="9"/>
      <c r="I164" s="9"/>
      <c r="J164" s="9"/>
      <c r="K164" s="9"/>
      <c r="L164" s="9"/>
      <c r="M164" s="9"/>
      <c r="N164" s="10"/>
      <c r="O164" s="3"/>
      <c r="P164" s="2"/>
      <c r="Q164" s="2"/>
      <c r="R164" s="2"/>
      <c r="S164" s="2"/>
      <c r="T164" s="2"/>
      <c r="U164" s="2"/>
      <c r="V164" s="2"/>
      <c r="W164" s="2"/>
      <c r="X164" s="2"/>
      <c r="Y164" s="2"/>
      <c r="Z164" s="2"/>
      <c r="AA164" s="2"/>
      <c r="AB164" s="2"/>
      <c r="AC164" s="2"/>
    </row>
    <row r="165" spans="1:29" ht="18.75" customHeight="1">
      <c r="A165" s="3"/>
      <c r="B165" s="4"/>
      <c r="C165" s="4"/>
      <c r="D165" s="4"/>
      <c r="E165" s="4"/>
      <c r="F165" s="4"/>
      <c r="G165" s="6"/>
      <c r="H165" s="9"/>
      <c r="I165" s="9"/>
      <c r="J165" s="9"/>
      <c r="K165" s="9"/>
      <c r="L165" s="9"/>
      <c r="M165" s="9"/>
      <c r="N165" s="10"/>
      <c r="O165" s="3"/>
      <c r="P165" s="2"/>
      <c r="Q165" s="2"/>
      <c r="R165" s="2"/>
      <c r="S165" s="2"/>
      <c r="T165" s="2"/>
      <c r="U165" s="2"/>
      <c r="V165" s="2"/>
      <c r="W165" s="2"/>
      <c r="X165" s="2"/>
      <c r="Y165" s="2"/>
      <c r="Z165" s="2"/>
      <c r="AA165" s="2"/>
      <c r="AB165" s="2"/>
      <c r="AC165" s="2"/>
    </row>
    <row r="166" spans="1:29" ht="18.75" customHeight="1">
      <c r="A166" s="3"/>
      <c r="B166" s="4"/>
      <c r="C166" s="4"/>
      <c r="D166" s="4"/>
      <c r="E166" s="4"/>
      <c r="F166" s="4"/>
      <c r="G166" s="6"/>
      <c r="H166" s="9"/>
      <c r="I166" s="9"/>
      <c r="J166" s="9"/>
      <c r="K166" s="9"/>
      <c r="L166" s="9"/>
      <c r="M166" s="9"/>
      <c r="N166" s="10"/>
      <c r="O166" s="3"/>
      <c r="P166" s="2"/>
      <c r="Q166" s="2"/>
      <c r="R166" s="2"/>
      <c r="S166" s="2"/>
      <c r="T166" s="2"/>
      <c r="U166" s="2"/>
      <c r="V166" s="2"/>
      <c r="W166" s="2"/>
      <c r="X166" s="2"/>
      <c r="Y166" s="2"/>
      <c r="Z166" s="2"/>
      <c r="AA166" s="2"/>
      <c r="AB166" s="2"/>
      <c r="AC166" s="2"/>
    </row>
    <row r="167" spans="1:29" ht="18.75" customHeight="1">
      <c r="A167" s="3"/>
      <c r="B167" s="4"/>
      <c r="C167" s="4"/>
      <c r="D167" s="4"/>
      <c r="E167" s="4"/>
      <c r="F167" s="4"/>
      <c r="G167" s="6"/>
      <c r="H167" s="9"/>
      <c r="I167" s="9"/>
      <c r="J167" s="9"/>
      <c r="K167" s="9"/>
      <c r="L167" s="9"/>
      <c r="M167" s="9"/>
      <c r="N167" s="10"/>
      <c r="O167" s="3"/>
      <c r="P167" s="2"/>
      <c r="Q167" s="2"/>
      <c r="R167" s="2"/>
      <c r="S167" s="2"/>
      <c r="T167" s="2"/>
      <c r="U167" s="2"/>
      <c r="V167" s="2"/>
      <c r="W167" s="2"/>
      <c r="X167" s="2"/>
      <c r="Y167" s="2"/>
      <c r="Z167" s="2"/>
      <c r="AA167" s="2"/>
      <c r="AB167" s="2"/>
      <c r="AC167" s="2"/>
    </row>
    <row r="168" spans="1:29" ht="18.75" customHeight="1">
      <c r="A168" s="3"/>
      <c r="B168" s="4"/>
      <c r="C168" s="4"/>
      <c r="D168" s="4"/>
      <c r="E168" s="4"/>
      <c r="F168" s="4"/>
      <c r="G168" s="6"/>
      <c r="H168" s="9"/>
      <c r="I168" s="9"/>
      <c r="J168" s="9"/>
      <c r="K168" s="9"/>
      <c r="L168" s="9"/>
      <c r="M168" s="9"/>
      <c r="N168" s="10"/>
      <c r="O168" s="3"/>
      <c r="P168" s="2"/>
      <c r="Q168" s="2"/>
      <c r="R168" s="2"/>
      <c r="S168" s="2"/>
      <c r="T168" s="2"/>
      <c r="U168" s="2"/>
      <c r="V168" s="2"/>
      <c r="W168" s="2"/>
      <c r="X168" s="2"/>
      <c r="Y168" s="2"/>
      <c r="Z168" s="2"/>
      <c r="AA168" s="2"/>
      <c r="AB168" s="2"/>
      <c r="AC168" s="2"/>
    </row>
    <row r="169" spans="1:29" ht="18.75" customHeight="1">
      <c r="A169" s="3"/>
      <c r="B169" s="4"/>
      <c r="C169" s="4"/>
      <c r="D169" s="4"/>
      <c r="E169" s="4"/>
      <c r="F169" s="4"/>
      <c r="G169" s="6"/>
      <c r="H169" s="9"/>
      <c r="I169" s="9"/>
      <c r="J169" s="9"/>
      <c r="K169" s="9"/>
      <c r="L169" s="9"/>
      <c r="M169" s="9"/>
      <c r="N169" s="10"/>
      <c r="O169" s="3"/>
      <c r="P169" s="2"/>
      <c r="Q169" s="2"/>
      <c r="R169" s="2"/>
      <c r="S169" s="2"/>
      <c r="T169" s="2"/>
      <c r="U169" s="2"/>
      <c r="V169" s="2"/>
      <c r="W169" s="2"/>
      <c r="X169" s="2"/>
      <c r="Y169" s="2"/>
      <c r="Z169" s="2"/>
      <c r="AA169" s="2"/>
      <c r="AB169" s="2"/>
      <c r="AC169" s="2"/>
    </row>
    <row r="170" spans="1:29" ht="18.75" customHeight="1">
      <c r="A170" s="3"/>
      <c r="B170" s="4"/>
      <c r="C170" s="4"/>
      <c r="D170" s="4"/>
      <c r="E170" s="4"/>
      <c r="F170" s="4"/>
      <c r="G170" s="6"/>
      <c r="H170" s="9"/>
      <c r="I170" s="9"/>
      <c r="J170" s="9"/>
      <c r="K170" s="9"/>
      <c r="L170" s="9"/>
      <c r="M170" s="9"/>
      <c r="N170" s="10"/>
      <c r="O170" s="3"/>
      <c r="P170" s="2"/>
      <c r="Q170" s="2"/>
      <c r="R170" s="2"/>
      <c r="S170" s="2"/>
      <c r="T170" s="2"/>
      <c r="U170" s="2"/>
      <c r="V170" s="2"/>
      <c r="W170" s="2"/>
      <c r="X170" s="2"/>
      <c r="Y170" s="2"/>
      <c r="Z170" s="2"/>
      <c r="AA170" s="2"/>
      <c r="AB170" s="2"/>
      <c r="AC170" s="2"/>
    </row>
    <row r="171" spans="1:29" ht="18.75" customHeight="1">
      <c r="A171" s="3"/>
      <c r="B171" s="4"/>
      <c r="C171" s="4"/>
      <c r="D171" s="4"/>
      <c r="E171" s="4"/>
      <c r="F171" s="4"/>
      <c r="G171" s="6"/>
      <c r="H171" s="9"/>
      <c r="I171" s="9"/>
      <c r="J171" s="9"/>
      <c r="K171" s="9"/>
      <c r="L171" s="9"/>
      <c r="M171" s="9"/>
      <c r="N171" s="10"/>
      <c r="O171" s="3"/>
      <c r="P171" s="2"/>
      <c r="Q171" s="2"/>
      <c r="R171" s="2"/>
      <c r="S171" s="2"/>
      <c r="T171" s="2"/>
      <c r="U171" s="2"/>
      <c r="V171" s="2"/>
      <c r="W171" s="2"/>
      <c r="X171" s="2"/>
      <c r="Y171" s="2"/>
      <c r="Z171" s="2"/>
      <c r="AA171" s="2"/>
      <c r="AB171" s="2"/>
      <c r="AC171" s="2"/>
    </row>
    <row r="172" spans="1:29" ht="18.75" customHeight="1">
      <c r="A172" s="3"/>
      <c r="B172" s="4"/>
      <c r="C172" s="4"/>
      <c r="D172" s="4"/>
      <c r="E172" s="4"/>
      <c r="F172" s="4"/>
      <c r="G172" s="6"/>
      <c r="H172" s="9"/>
      <c r="I172" s="9"/>
      <c r="J172" s="9"/>
      <c r="K172" s="9"/>
      <c r="L172" s="9"/>
      <c r="M172" s="9"/>
      <c r="N172" s="10"/>
      <c r="O172" s="3"/>
      <c r="P172" s="2"/>
      <c r="Q172" s="2"/>
      <c r="R172" s="2"/>
      <c r="S172" s="2"/>
      <c r="T172" s="2"/>
      <c r="U172" s="2"/>
      <c r="V172" s="2"/>
      <c r="W172" s="2"/>
      <c r="X172" s="2"/>
      <c r="Y172" s="2"/>
      <c r="Z172" s="2"/>
      <c r="AA172" s="2"/>
      <c r="AB172" s="2"/>
      <c r="AC172" s="2"/>
    </row>
    <row r="173" spans="1:29" ht="18.75" customHeight="1">
      <c r="A173" s="3"/>
      <c r="B173" s="4"/>
      <c r="C173" s="4"/>
      <c r="D173" s="4"/>
      <c r="E173" s="4"/>
      <c r="F173" s="4"/>
      <c r="G173" s="6"/>
      <c r="H173" s="9"/>
      <c r="I173" s="9"/>
      <c r="J173" s="9"/>
      <c r="K173" s="9"/>
      <c r="L173" s="9"/>
      <c r="M173" s="9"/>
      <c r="N173" s="10"/>
      <c r="O173" s="3"/>
      <c r="P173" s="2"/>
      <c r="Q173" s="2"/>
      <c r="R173" s="2"/>
      <c r="S173" s="2"/>
      <c r="T173" s="2"/>
      <c r="U173" s="2"/>
      <c r="V173" s="2"/>
      <c r="W173" s="2"/>
      <c r="X173" s="2"/>
      <c r="Y173" s="2"/>
      <c r="Z173" s="2"/>
      <c r="AA173" s="2"/>
      <c r="AB173" s="2"/>
      <c r="AC173" s="2"/>
    </row>
    <row r="174" spans="1:29" ht="18.75" customHeight="1">
      <c r="A174" s="3"/>
      <c r="B174" s="4"/>
      <c r="C174" s="4"/>
      <c r="D174" s="4"/>
      <c r="E174" s="4"/>
      <c r="F174" s="4"/>
      <c r="G174" s="6"/>
      <c r="H174" s="9"/>
      <c r="I174" s="9"/>
      <c r="J174" s="9"/>
      <c r="K174" s="9"/>
      <c r="L174" s="9"/>
      <c r="M174" s="9"/>
      <c r="N174" s="10"/>
      <c r="O174" s="3"/>
      <c r="P174" s="2"/>
      <c r="Q174" s="2"/>
      <c r="R174" s="2"/>
      <c r="S174" s="2"/>
      <c r="T174" s="2"/>
      <c r="U174" s="2"/>
      <c r="V174" s="2"/>
      <c r="W174" s="2"/>
      <c r="X174" s="2"/>
      <c r="Y174" s="2"/>
      <c r="Z174" s="2"/>
      <c r="AA174" s="2"/>
      <c r="AB174" s="2"/>
      <c r="AC174" s="2"/>
    </row>
    <row r="175" spans="1:29" ht="18.75" customHeight="1">
      <c r="A175" s="3"/>
      <c r="B175" s="4"/>
      <c r="C175" s="4"/>
      <c r="D175" s="4"/>
      <c r="E175" s="4"/>
      <c r="F175" s="4"/>
      <c r="G175" s="6"/>
      <c r="H175" s="9"/>
      <c r="I175" s="9"/>
      <c r="J175" s="9"/>
      <c r="K175" s="9"/>
      <c r="L175" s="9"/>
      <c r="M175" s="9"/>
      <c r="N175" s="10"/>
      <c r="O175" s="3"/>
      <c r="P175" s="2"/>
      <c r="Q175" s="2"/>
      <c r="R175" s="2"/>
      <c r="S175" s="2"/>
      <c r="T175" s="2"/>
      <c r="U175" s="2"/>
      <c r="V175" s="2"/>
      <c r="W175" s="2"/>
      <c r="X175" s="2"/>
      <c r="Y175" s="2"/>
      <c r="Z175" s="2"/>
      <c r="AA175" s="2"/>
      <c r="AB175" s="2"/>
      <c r="AC175" s="2"/>
    </row>
    <row r="176" spans="1:29" ht="18.75" customHeight="1">
      <c r="A176" s="3"/>
      <c r="B176" s="4"/>
      <c r="C176" s="4"/>
      <c r="D176" s="4"/>
      <c r="E176" s="4"/>
      <c r="F176" s="4"/>
      <c r="G176" s="6"/>
      <c r="H176" s="9"/>
      <c r="I176" s="9"/>
      <c r="J176" s="9"/>
      <c r="K176" s="9"/>
      <c r="L176" s="9"/>
      <c r="M176" s="9"/>
      <c r="N176" s="10"/>
      <c r="O176" s="3"/>
      <c r="P176" s="2"/>
      <c r="Q176" s="2"/>
      <c r="R176" s="2"/>
      <c r="S176" s="2"/>
      <c r="T176" s="2"/>
      <c r="U176" s="2"/>
      <c r="V176" s="2"/>
      <c r="W176" s="2"/>
      <c r="X176" s="2"/>
      <c r="Y176" s="2"/>
      <c r="Z176" s="2"/>
      <c r="AA176" s="2"/>
      <c r="AB176" s="2"/>
      <c r="AC176" s="2"/>
    </row>
    <row r="177" spans="1:29" ht="18.75" customHeight="1">
      <c r="A177" s="3"/>
      <c r="B177" s="4"/>
      <c r="C177" s="4"/>
      <c r="D177" s="4"/>
      <c r="E177" s="4"/>
      <c r="F177" s="4"/>
      <c r="G177" s="6"/>
      <c r="H177" s="9"/>
      <c r="I177" s="9"/>
      <c r="J177" s="9"/>
      <c r="K177" s="9"/>
      <c r="L177" s="9"/>
      <c r="M177" s="9"/>
      <c r="N177" s="10"/>
      <c r="O177" s="3"/>
      <c r="P177" s="2"/>
      <c r="Q177" s="2"/>
      <c r="R177" s="2"/>
      <c r="S177" s="2"/>
      <c r="T177" s="2"/>
      <c r="U177" s="2"/>
      <c r="V177" s="2"/>
      <c r="W177" s="2"/>
      <c r="X177" s="2"/>
      <c r="Y177" s="2"/>
      <c r="Z177" s="2"/>
      <c r="AA177" s="2"/>
      <c r="AB177" s="2"/>
      <c r="AC177" s="2"/>
    </row>
    <row r="178" spans="1:29" ht="18.75" customHeight="1">
      <c r="A178" s="3"/>
      <c r="B178" s="4"/>
      <c r="C178" s="4"/>
      <c r="D178" s="4"/>
      <c r="E178" s="4"/>
      <c r="F178" s="4"/>
      <c r="G178" s="6"/>
      <c r="H178" s="9"/>
      <c r="I178" s="9"/>
      <c r="J178" s="9"/>
      <c r="K178" s="9"/>
      <c r="L178" s="9"/>
      <c r="M178" s="9"/>
      <c r="N178" s="10"/>
      <c r="O178" s="3"/>
      <c r="P178" s="2"/>
      <c r="Q178" s="2"/>
      <c r="R178" s="2"/>
      <c r="S178" s="2"/>
      <c r="T178" s="2"/>
      <c r="U178" s="2"/>
      <c r="V178" s="2"/>
      <c r="W178" s="2"/>
      <c r="X178" s="2"/>
      <c r="Y178" s="2"/>
      <c r="Z178" s="2"/>
      <c r="AA178" s="2"/>
      <c r="AB178" s="2"/>
      <c r="AC178" s="2"/>
    </row>
    <row r="179" spans="1:29" ht="18.75" customHeight="1">
      <c r="A179" s="3"/>
      <c r="B179" s="4"/>
      <c r="C179" s="4"/>
      <c r="D179" s="4"/>
      <c r="E179" s="4"/>
      <c r="F179" s="4"/>
      <c r="G179" s="6"/>
      <c r="H179" s="9"/>
      <c r="I179" s="9"/>
      <c r="J179" s="9"/>
      <c r="K179" s="9"/>
      <c r="L179" s="9"/>
      <c r="M179" s="9"/>
      <c r="N179" s="10"/>
      <c r="O179" s="3"/>
      <c r="P179" s="2"/>
      <c r="Q179" s="2"/>
      <c r="R179" s="2"/>
      <c r="S179" s="2"/>
      <c r="T179" s="2"/>
      <c r="U179" s="2"/>
      <c r="V179" s="2"/>
      <c r="W179" s="2"/>
      <c r="X179" s="2"/>
      <c r="Y179" s="2"/>
      <c r="Z179" s="2"/>
      <c r="AA179" s="2"/>
      <c r="AB179" s="2"/>
      <c r="AC179" s="2"/>
    </row>
    <row r="180" spans="1:29" ht="18.75" customHeight="1">
      <c r="A180" s="3"/>
      <c r="B180" s="4"/>
      <c r="C180" s="4"/>
      <c r="D180" s="4"/>
      <c r="E180" s="4"/>
      <c r="F180" s="4"/>
      <c r="G180" s="6"/>
      <c r="H180" s="9"/>
      <c r="I180" s="9"/>
      <c r="J180" s="9"/>
      <c r="K180" s="9"/>
      <c r="L180" s="9"/>
      <c r="M180" s="9"/>
      <c r="N180" s="10"/>
      <c r="O180" s="3"/>
      <c r="P180" s="2"/>
      <c r="Q180" s="2"/>
      <c r="R180" s="2"/>
      <c r="S180" s="2"/>
      <c r="T180" s="2"/>
      <c r="U180" s="2"/>
      <c r="V180" s="2"/>
      <c r="W180" s="2"/>
      <c r="X180" s="2"/>
      <c r="Y180" s="2"/>
      <c r="Z180" s="2"/>
      <c r="AA180" s="2"/>
      <c r="AB180" s="2"/>
      <c r="AC180" s="2"/>
    </row>
    <row r="181" spans="1:29" ht="18.75" customHeight="1">
      <c r="A181" s="3"/>
      <c r="B181" s="4"/>
      <c r="C181" s="4"/>
      <c r="D181" s="4"/>
      <c r="E181" s="4"/>
      <c r="F181" s="4"/>
      <c r="G181" s="6"/>
      <c r="H181" s="9"/>
      <c r="I181" s="9"/>
      <c r="J181" s="9"/>
      <c r="K181" s="9"/>
      <c r="L181" s="9"/>
      <c r="M181" s="9"/>
      <c r="N181" s="10"/>
      <c r="O181" s="3"/>
      <c r="P181" s="2"/>
      <c r="Q181" s="2"/>
      <c r="R181" s="2"/>
      <c r="S181" s="2"/>
      <c r="T181" s="2"/>
      <c r="U181" s="2"/>
      <c r="V181" s="2"/>
      <c r="W181" s="2"/>
      <c r="X181" s="2"/>
      <c r="Y181" s="2"/>
      <c r="Z181" s="2"/>
      <c r="AA181" s="2"/>
      <c r="AB181" s="2"/>
      <c r="AC181" s="2"/>
    </row>
    <row r="182" spans="1:29" ht="18.75" customHeight="1">
      <c r="A182" s="3"/>
      <c r="B182" s="4"/>
      <c r="C182" s="4"/>
      <c r="D182" s="4"/>
      <c r="E182" s="4"/>
      <c r="F182" s="4"/>
      <c r="G182" s="6"/>
      <c r="H182" s="9"/>
      <c r="I182" s="9"/>
      <c r="J182" s="9"/>
      <c r="K182" s="9"/>
      <c r="L182" s="9"/>
      <c r="M182" s="9"/>
      <c r="N182" s="10"/>
      <c r="O182" s="3"/>
      <c r="P182" s="2"/>
      <c r="Q182" s="2"/>
      <c r="R182" s="2"/>
      <c r="S182" s="2"/>
      <c r="T182" s="2"/>
      <c r="U182" s="2"/>
      <c r="V182" s="2"/>
      <c r="W182" s="2"/>
      <c r="X182" s="2"/>
      <c r="Y182" s="2"/>
      <c r="Z182" s="2"/>
      <c r="AA182" s="2"/>
      <c r="AB182" s="2"/>
      <c r="AC182" s="2"/>
    </row>
    <row r="183" spans="1:29" ht="18.75" customHeight="1">
      <c r="A183" s="3"/>
      <c r="B183" s="4"/>
      <c r="C183" s="4"/>
      <c r="D183" s="4"/>
      <c r="E183" s="4"/>
      <c r="F183" s="4"/>
      <c r="G183" s="6"/>
      <c r="H183" s="9"/>
      <c r="I183" s="9"/>
      <c r="J183" s="9"/>
      <c r="K183" s="9"/>
      <c r="L183" s="9"/>
      <c r="M183" s="9"/>
      <c r="N183" s="10"/>
      <c r="O183" s="3"/>
      <c r="P183" s="2"/>
      <c r="Q183" s="2"/>
      <c r="R183" s="2"/>
      <c r="S183" s="2"/>
      <c r="T183" s="2"/>
      <c r="U183" s="2"/>
      <c r="V183" s="2"/>
      <c r="W183" s="2"/>
      <c r="X183" s="2"/>
      <c r="Y183" s="2"/>
      <c r="Z183" s="2"/>
      <c r="AA183" s="2"/>
      <c r="AB183" s="2"/>
      <c r="AC183" s="2"/>
    </row>
    <row r="184" spans="1:29" ht="18.75" customHeight="1">
      <c r="A184" s="3"/>
      <c r="B184" s="4"/>
      <c r="C184" s="4"/>
      <c r="D184" s="4"/>
      <c r="E184" s="4"/>
      <c r="F184" s="4"/>
      <c r="G184" s="6"/>
      <c r="H184" s="9"/>
      <c r="I184" s="9"/>
      <c r="J184" s="9"/>
      <c r="K184" s="9"/>
      <c r="L184" s="9"/>
      <c r="M184" s="9"/>
      <c r="N184" s="10"/>
      <c r="O184" s="3"/>
      <c r="P184" s="2"/>
      <c r="Q184" s="2"/>
      <c r="R184" s="2"/>
      <c r="S184" s="2"/>
      <c r="T184" s="2"/>
      <c r="U184" s="2"/>
      <c r="V184" s="2"/>
      <c r="W184" s="2"/>
      <c r="X184" s="2"/>
      <c r="Y184" s="2"/>
      <c r="Z184" s="2"/>
      <c r="AA184" s="2"/>
      <c r="AB184" s="2"/>
      <c r="AC184" s="2"/>
    </row>
    <row r="185" spans="1:29" ht="18.75" customHeight="1">
      <c r="A185" s="3"/>
      <c r="B185" s="4"/>
      <c r="C185" s="4"/>
      <c r="D185" s="4"/>
      <c r="E185" s="4"/>
      <c r="F185" s="4"/>
      <c r="G185" s="6"/>
      <c r="H185" s="9"/>
      <c r="I185" s="9"/>
      <c r="J185" s="9"/>
      <c r="K185" s="9"/>
      <c r="L185" s="9"/>
      <c r="M185" s="9"/>
      <c r="N185" s="10"/>
      <c r="O185" s="3"/>
      <c r="P185" s="2"/>
      <c r="Q185" s="2"/>
      <c r="R185" s="2"/>
      <c r="S185" s="2"/>
      <c r="T185" s="2"/>
      <c r="U185" s="2"/>
      <c r="V185" s="2"/>
      <c r="W185" s="2"/>
      <c r="X185" s="2"/>
      <c r="Y185" s="2"/>
      <c r="Z185" s="2"/>
      <c r="AA185" s="2"/>
      <c r="AB185" s="2"/>
      <c r="AC185" s="2"/>
    </row>
    <row r="186" spans="1:29" ht="18.75" customHeight="1">
      <c r="A186" s="3"/>
      <c r="B186" s="4"/>
      <c r="C186" s="4"/>
      <c r="D186" s="4"/>
      <c r="E186" s="4"/>
      <c r="F186" s="4"/>
      <c r="G186" s="6"/>
      <c r="H186" s="9"/>
      <c r="I186" s="9"/>
      <c r="J186" s="9"/>
      <c r="K186" s="9"/>
      <c r="L186" s="9"/>
      <c r="M186" s="9"/>
      <c r="N186" s="10"/>
      <c r="O186" s="3"/>
      <c r="P186" s="2"/>
      <c r="Q186" s="2"/>
      <c r="R186" s="2"/>
      <c r="S186" s="2"/>
      <c r="T186" s="2"/>
      <c r="U186" s="2"/>
      <c r="V186" s="2"/>
      <c r="W186" s="2"/>
      <c r="X186" s="2"/>
      <c r="Y186" s="2"/>
      <c r="Z186" s="2"/>
      <c r="AA186" s="2"/>
      <c r="AB186" s="2"/>
      <c r="AC186" s="2"/>
    </row>
    <row r="187" spans="1:29" ht="18.75" customHeight="1">
      <c r="A187" s="3"/>
      <c r="B187" s="4"/>
      <c r="C187" s="4"/>
      <c r="D187" s="4"/>
      <c r="E187" s="4"/>
      <c r="F187" s="4"/>
      <c r="G187" s="6"/>
      <c r="H187" s="9"/>
      <c r="I187" s="9"/>
      <c r="J187" s="9"/>
      <c r="K187" s="9"/>
      <c r="L187" s="9"/>
      <c r="M187" s="9"/>
      <c r="N187" s="10"/>
      <c r="O187" s="3"/>
      <c r="P187" s="2"/>
      <c r="Q187" s="2"/>
      <c r="R187" s="2"/>
      <c r="S187" s="2"/>
      <c r="T187" s="2"/>
      <c r="U187" s="2"/>
      <c r="V187" s="2"/>
      <c r="W187" s="2"/>
      <c r="X187" s="2"/>
      <c r="Y187" s="2"/>
      <c r="Z187" s="2"/>
      <c r="AA187" s="2"/>
      <c r="AB187" s="2"/>
      <c r="AC187" s="2"/>
    </row>
    <row r="188" spans="1:29" ht="18.75" customHeight="1">
      <c r="A188" s="3"/>
      <c r="B188" s="4"/>
      <c r="C188" s="4"/>
      <c r="D188" s="4"/>
      <c r="E188" s="4"/>
      <c r="F188" s="4"/>
      <c r="G188" s="6"/>
      <c r="H188" s="9"/>
      <c r="I188" s="9"/>
      <c r="J188" s="9"/>
      <c r="K188" s="9"/>
      <c r="L188" s="9"/>
      <c r="M188" s="9"/>
      <c r="N188" s="10"/>
      <c r="O188" s="3"/>
      <c r="P188" s="2"/>
      <c r="Q188" s="2"/>
      <c r="R188" s="2"/>
      <c r="S188" s="2"/>
      <c r="T188" s="2"/>
      <c r="U188" s="2"/>
      <c r="V188" s="2"/>
      <c r="W188" s="2"/>
      <c r="X188" s="2"/>
      <c r="Y188" s="2"/>
      <c r="Z188" s="2"/>
      <c r="AA188" s="2"/>
      <c r="AB188" s="2"/>
      <c r="AC188" s="2"/>
    </row>
    <row r="189" spans="1:29" ht="18.75" customHeight="1">
      <c r="A189" s="3"/>
      <c r="B189" s="4"/>
      <c r="C189" s="4"/>
      <c r="D189" s="4"/>
      <c r="E189" s="4"/>
      <c r="F189" s="4"/>
      <c r="G189" s="6"/>
      <c r="H189" s="9"/>
      <c r="I189" s="9"/>
      <c r="J189" s="9"/>
      <c r="K189" s="9"/>
      <c r="L189" s="9"/>
      <c r="M189" s="9"/>
      <c r="N189" s="10"/>
      <c r="O189" s="3"/>
      <c r="P189" s="2"/>
      <c r="Q189" s="2"/>
      <c r="R189" s="2"/>
      <c r="S189" s="2"/>
      <c r="T189" s="2"/>
      <c r="U189" s="2"/>
      <c r="V189" s="2"/>
      <c r="W189" s="2"/>
      <c r="X189" s="2"/>
      <c r="Y189" s="2"/>
      <c r="Z189" s="2"/>
      <c r="AA189" s="2"/>
      <c r="AB189" s="2"/>
      <c r="AC189" s="2"/>
    </row>
    <row r="190" spans="1:29" ht="18.75" customHeight="1">
      <c r="A190" s="3"/>
      <c r="B190" s="4"/>
      <c r="C190" s="4"/>
      <c r="D190" s="4"/>
      <c r="E190" s="4"/>
      <c r="F190" s="4"/>
      <c r="G190" s="6"/>
      <c r="H190" s="9"/>
      <c r="I190" s="9"/>
      <c r="J190" s="9"/>
      <c r="K190" s="9"/>
      <c r="L190" s="9"/>
      <c r="M190" s="9"/>
      <c r="N190" s="10"/>
      <c r="O190" s="3"/>
      <c r="P190" s="2"/>
      <c r="Q190" s="2"/>
      <c r="R190" s="2"/>
      <c r="S190" s="2"/>
      <c r="T190" s="2"/>
      <c r="U190" s="2"/>
      <c r="V190" s="2"/>
      <c r="W190" s="2"/>
      <c r="X190" s="2"/>
      <c r="Y190" s="2"/>
      <c r="Z190" s="2"/>
      <c r="AA190" s="2"/>
      <c r="AB190" s="2"/>
      <c r="AC190" s="2"/>
    </row>
    <row r="191" spans="1:29" ht="18.75" customHeight="1">
      <c r="A191" s="3"/>
      <c r="B191" s="4"/>
      <c r="C191" s="4"/>
      <c r="D191" s="4"/>
      <c r="E191" s="4"/>
      <c r="F191" s="4"/>
      <c r="G191" s="6"/>
      <c r="H191" s="9"/>
      <c r="I191" s="9"/>
      <c r="J191" s="9"/>
      <c r="K191" s="9"/>
      <c r="L191" s="9"/>
      <c r="M191" s="9"/>
      <c r="N191" s="10"/>
      <c r="O191" s="3"/>
      <c r="P191" s="2"/>
      <c r="Q191" s="2"/>
      <c r="R191" s="2"/>
      <c r="S191" s="2"/>
      <c r="T191" s="2"/>
      <c r="U191" s="2"/>
      <c r="V191" s="2"/>
      <c r="W191" s="2"/>
      <c r="X191" s="2"/>
      <c r="Y191" s="2"/>
      <c r="Z191" s="2"/>
      <c r="AA191" s="2"/>
      <c r="AB191" s="2"/>
      <c r="AC191" s="2"/>
    </row>
    <row r="192" spans="1:29" ht="18.75" customHeight="1">
      <c r="A192" s="3"/>
      <c r="B192" s="4"/>
      <c r="C192" s="4"/>
      <c r="D192" s="4"/>
      <c r="E192" s="4"/>
      <c r="F192" s="4"/>
      <c r="G192" s="6"/>
      <c r="H192" s="9"/>
      <c r="I192" s="9"/>
      <c r="J192" s="9"/>
      <c r="K192" s="9"/>
      <c r="L192" s="9"/>
      <c r="M192" s="9"/>
      <c r="N192" s="10"/>
      <c r="O192" s="3"/>
      <c r="P192" s="2"/>
      <c r="Q192" s="2"/>
      <c r="R192" s="2"/>
      <c r="S192" s="2"/>
      <c r="T192" s="2"/>
      <c r="U192" s="2"/>
      <c r="V192" s="2"/>
      <c r="W192" s="2"/>
      <c r="X192" s="2"/>
      <c r="Y192" s="2"/>
      <c r="Z192" s="2"/>
      <c r="AA192" s="2"/>
      <c r="AB192" s="2"/>
      <c r="AC192" s="2"/>
    </row>
    <row r="193" spans="1:29" ht="18.75" customHeight="1">
      <c r="A193" s="3"/>
      <c r="B193" s="4"/>
      <c r="C193" s="4"/>
      <c r="D193" s="4"/>
      <c r="E193" s="4"/>
      <c r="F193" s="4"/>
      <c r="G193" s="6"/>
      <c r="H193" s="9"/>
      <c r="I193" s="9"/>
      <c r="J193" s="9"/>
      <c r="K193" s="9"/>
      <c r="L193" s="9"/>
      <c r="M193" s="9"/>
      <c r="N193" s="10"/>
      <c r="O193" s="3"/>
      <c r="P193" s="2"/>
      <c r="Q193" s="2"/>
      <c r="R193" s="2"/>
      <c r="S193" s="2"/>
      <c r="T193" s="2"/>
      <c r="U193" s="2"/>
      <c r="V193" s="2"/>
      <c r="W193" s="2"/>
      <c r="X193" s="2"/>
      <c r="Y193" s="2"/>
      <c r="Z193" s="2"/>
      <c r="AA193" s="2"/>
      <c r="AB193" s="2"/>
      <c r="AC193" s="2"/>
    </row>
    <row r="194" spans="1:29" ht="18.75" customHeight="1">
      <c r="A194" s="3"/>
      <c r="B194" s="4"/>
      <c r="C194" s="4"/>
      <c r="D194" s="4"/>
      <c r="E194" s="4"/>
      <c r="F194" s="4"/>
      <c r="G194" s="6"/>
      <c r="H194" s="9"/>
      <c r="I194" s="9"/>
      <c r="J194" s="9"/>
      <c r="K194" s="9"/>
      <c r="L194" s="9"/>
      <c r="M194" s="9"/>
      <c r="N194" s="10"/>
      <c r="O194" s="3"/>
      <c r="P194" s="2"/>
      <c r="Q194" s="2"/>
      <c r="R194" s="2"/>
      <c r="S194" s="2"/>
      <c r="T194" s="2"/>
      <c r="U194" s="2"/>
      <c r="V194" s="2"/>
      <c r="W194" s="2"/>
      <c r="X194" s="2"/>
      <c r="Y194" s="2"/>
      <c r="Z194" s="2"/>
      <c r="AA194" s="2"/>
      <c r="AB194" s="2"/>
      <c r="AC194" s="2"/>
    </row>
    <row r="195" spans="1:29" ht="18.75" customHeight="1">
      <c r="A195" s="3"/>
      <c r="B195" s="4"/>
      <c r="C195" s="4"/>
      <c r="D195" s="4"/>
      <c r="E195" s="4"/>
      <c r="F195" s="4"/>
      <c r="G195" s="6"/>
      <c r="H195" s="9"/>
      <c r="I195" s="9"/>
      <c r="J195" s="9"/>
      <c r="K195" s="9"/>
      <c r="L195" s="9"/>
      <c r="M195" s="9"/>
      <c r="N195" s="10"/>
      <c r="O195" s="3"/>
      <c r="P195" s="2"/>
      <c r="Q195" s="2"/>
      <c r="R195" s="2"/>
      <c r="S195" s="2"/>
      <c r="T195" s="2"/>
      <c r="U195" s="2"/>
      <c r="V195" s="2"/>
      <c r="W195" s="2"/>
      <c r="X195" s="2"/>
      <c r="Y195" s="2"/>
      <c r="Z195" s="2"/>
      <c r="AA195" s="2"/>
      <c r="AB195" s="2"/>
      <c r="AC195" s="2"/>
    </row>
    <row r="196" spans="1:29" ht="18.75" customHeight="1">
      <c r="A196" s="3"/>
      <c r="B196" s="4"/>
      <c r="C196" s="4"/>
      <c r="D196" s="4"/>
      <c r="E196" s="4"/>
      <c r="F196" s="4"/>
      <c r="G196" s="6"/>
      <c r="H196" s="9"/>
      <c r="I196" s="9"/>
      <c r="J196" s="9"/>
      <c r="K196" s="9"/>
      <c r="L196" s="9"/>
      <c r="M196" s="9"/>
      <c r="N196" s="10"/>
      <c r="O196" s="3"/>
      <c r="P196" s="2"/>
      <c r="Q196" s="2"/>
      <c r="R196" s="2"/>
      <c r="S196" s="2"/>
      <c r="T196" s="2"/>
      <c r="U196" s="2"/>
      <c r="V196" s="2"/>
      <c r="W196" s="2"/>
      <c r="X196" s="2"/>
      <c r="Y196" s="2"/>
      <c r="Z196" s="2"/>
      <c r="AA196" s="2"/>
      <c r="AB196" s="2"/>
      <c r="AC196" s="2"/>
    </row>
    <row r="197" spans="1:29" ht="18.75" customHeight="1">
      <c r="A197" s="3"/>
      <c r="B197" s="4"/>
      <c r="C197" s="4"/>
      <c r="D197" s="4"/>
      <c r="E197" s="4"/>
      <c r="F197" s="4"/>
      <c r="G197" s="6"/>
      <c r="H197" s="9"/>
      <c r="I197" s="9"/>
      <c r="J197" s="9"/>
      <c r="K197" s="9"/>
      <c r="L197" s="9"/>
      <c r="M197" s="9"/>
      <c r="N197" s="10"/>
      <c r="O197" s="3"/>
      <c r="P197" s="2"/>
      <c r="Q197" s="2"/>
      <c r="R197" s="2"/>
      <c r="S197" s="2"/>
      <c r="T197" s="2"/>
      <c r="U197" s="2"/>
      <c r="V197" s="2"/>
      <c r="W197" s="2"/>
      <c r="X197" s="2"/>
      <c r="Y197" s="2"/>
      <c r="Z197" s="2"/>
      <c r="AA197" s="2"/>
      <c r="AB197" s="2"/>
      <c r="AC197" s="2"/>
    </row>
    <row r="198" spans="1:29" ht="18.75" customHeight="1">
      <c r="A198" s="3"/>
      <c r="B198" s="4"/>
      <c r="C198" s="4"/>
      <c r="D198" s="4"/>
      <c r="E198" s="4"/>
      <c r="F198" s="4"/>
      <c r="G198" s="6"/>
      <c r="H198" s="9"/>
      <c r="I198" s="9"/>
      <c r="J198" s="9"/>
      <c r="K198" s="9"/>
      <c r="L198" s="9"/>
      <c r="M198" s="9"/>
      <c r="N198" s="10"/>
      <c r="O198" s="3"/>
      <c r="P198" s="2"/>
      <c r="Q198" s="2"/>
      <c r="R198" s="2"/>
      <c r="S198" s="2"/>
      <c r="T198" s="2"/>
      <c r="U198" s="2"/>
      <c r="V198" s="2"/>
      <c r="W198" s="2"/>
      <c r="X198" s="2"/>
      <c r="Y198" s="2"/>
      <c r="Z198" s="2"/>
      <c r="AA198" s="2"/>
      <c r="AB198" s="2"/>
      <c r="AC198" s="2"/>
    </row>
    <row r="199" spans="1:29" ht="18.75" customHeight="1">
      <c r="A199" s="3"/>
      <c r="B199" s="4"/>
      <c r="C199" s="4"/>
      <c r="D199" s="4"/>
      <c r="E199" s="4"/>
      <c r="F199" s="4"/>
      <c r="G199" s="6"/>
      <c r="H199" s="9"/>
      <c r="I199" s="9"/>
      <c r="J199" s="9"/>
      <c r="K199" s="9"/>
      <c r="L199" s="9"/>
      <c r="M199" s="9"/>
      <c r="N199" s="10"/>
      <c r="O199" s="3"/>
      <c r="P199" s="2"/>
      <c r="Q199" s="2"/>
      <c r="R199" s="2"/>
      <c r="S199" s="2"/>
      <c r="T199" s="2"/>
      <c r="U199" s="2"/>
      <c r="V199" s="2"/>
      <c r="W199" s="2"/>
      <c r="X199" s="2"/>
      <c r="Y199" s="2"/>
      <c r="Z199" s="2"/>
      <c r="AA199" s="2"/>
      <c r="AB199" s="2"/>
      <c r="AC199" s="2"/>
    </row>
    <row r="200" spans="1:29" ht="18.75" customHeight="1">
      <c r="A200" s="3"/>
      <c r="B200" s="4"/>
      <c r="C200" s="4"/>
      <c r="D200" s="4"/>
      <c r="E200" s="4"/>
      <c r="F200" s="4"/>
      <c r="G200" s="6"/>
      <c r="H200" s="9"/>
      <c r="I200" s="9"/>
      <c r="J200" s="9"/>
      <c r="K200" s="9"/>
      <c r="L200" s="9"/>
      <c r="M200" s="9"/>
      <c r="N200" s="10"/>
      <c r="O200" s="3"/>
      <c r="P200" s="2"/>
      <c r="Q200" s="2"/>
      <c r="R200" s="2"/>
      <c r="S200" s="2"/>
      <c r="T200" s="2"/>
      <c r="U200" s="2"/>
      <c r="V200" s="2"/>
      <c r="W200" s="2"/>
      <c r="X200" s="2"/>
      <c r="Y200" s="2"/>
      <c r="Z200" s="2"/>
      <c r="AA200" s="2"/>
      <c r="AB200" s="2"/>
      <c r="AC200" s="2"/>
    </row>
    <row r="201" spans="1:29" ht="18.75" customHeight="1">
      <c r="A201" s="3"/>
      <c r="B201" s="4"/>
      <c r="C201" s="4"/>
      <c r="D201" s="4"/>
      <c r="E201" s="4"/>
      <c r="F201" s="4"/>
      <c r="G201" s="6"/>
      <c r="H201" s="9"/>
      <c r="I201" s="9"/>
      <c r="J201" s="9"/>
      <c r="K201" s="9"/>
      <c r="L201" s="9"/>
      <c r="M201" s="9"/>
      <c r="N201" s="10"/>
      <c r="O201" s="3"/>
      <c r="P201" s="2"/>
      <c r="Q201" s="2"/>
      <c r="R201" s="2"/>
      <c r="S201" s="2"/>
      <c r="T201" s="2"/>
      <c r="U201" s="2"/>
      <c r="V201" s="2"/>
      <c r="W201" s="2"/>
      <c r="X201" s="2"/>
      <c r="Y201" s="2"/>
      <c r="Z201" s="2"/>
      <c r="AA201" s="2"/>
      <c r="AB201" s="2"/>
      <c r="AC201" s="2"/>
    </row>
    <row r="202" spans="1:29" ht="18.75" customHeight="1">
      <c r="A202" s="3"/>
      <c r="B202" s="4"/>
      <c r="C202" s="4"/>
      <c r="D202" s="4"/>
      <c r="E202" s="4"/>
      <c r="F202" s="4"/>
      <c r="G202" s="6"/>
      <c r="H202" s="9"/>
      <c r="I202" s="9"/>
      <c r="J202" s="9"/>
      <c r="K202" s="9"/>
      <c r="L202" s="9"/>
      <c r="M202" s="9"/>
      <c r="N202" s="10"/>
      <c r="O202" s="3"/>
      <c r="P202" s="2"/>
      <c r="Q202" s="2"/>
      <c r="R202" s="2"/>
      <c r="S202" s="2"/>
      <c r="T202" s="2"/>
      <c r="U202" s="2"/>
      <c r="V202" s="2"/>
      <c r="W202" s="2"/>
      <c r="X202" s="2"/>
      <c r="Y202" s="2"/>
      <c r="Z202" s="2"/>
      <c r="AA202" s="2"/>
      <c r="AB202" s="2"/>
      <c r="AC202" s="2"/>
    </row>
    <row r="203" spans="1:29" ht="18.75" customHeight="1">
      <c r="A203" s="3"/>
      <c r="B203" s="4"/>
      <c r="C203" s="4"/>
      <c r="D203" s="4"/>
      <c r="E203" s="4"/>
      <c r="F203" s="4"/>
      <c r="G203" s="6"/>
      <c r="H203" s="9"/>
      <c r="I203" s="9"/>
      <c r="J203" s="9"/>
      <c r="K203" s="9"/>
      <c r="L203" s="9"/>
      <c r="M203" s="9"/>
      <c r="N203" s="10"/>
      <c r="O203" s="3"/>
      <c r="P203" s="2"/>
      <c r="Q203" s="2"/>
      <c r="R203" s="2"/>
      <c r="S203" s="2"/>
      <c r="T203" s="2"/>
      <c r="U203" s="2"/>
      <c r="V203" s="2"/>
      <c r="W203" s="2"/>
      <c r="X203" s="2"/>
      <c r="Y203" s="2"/>
      <c r="Z203" s="2"/>
      <c r="AA203" s="2"/>
      <c r="AB203" s="2"/>
      <c r="AC203" s="2"/>
    </row>
    <row r="204" spans="1:29" ht="18.75" customHeight="1">
      <c r="A204" s="3"/>
      <c r="B204" s="4"/>
      <c r="C204" s="4"/>
      <c r="D204" s="4"/>
      <c r="E204" s="4"/>
      <c r="F204" s="4"/>
      <c r="G204" s="6"/>
      <c r="H204" s="9"/>
      <c r="I204" s="9"/>
      <c r="J204" s="9"/>
      <c r="K204" s="9"/>
      <c r="L204" s="9"/>
      <c r="M204" s="9"/>
      <c r="N204" s="10"/>
      <c r="O204" s="3"/>
      <c r="P204" s="2"/>
      <c r="Q204" s="2"/>
      <c r="R204" s="2"/>
      <c r="S204" s="2"/>
      <c r="T204" s="2"/>
      <c r="U204" s="2"/>
      <c r="V204" s="2"/>
      <c r="W204" s="2"/>
      <c r="X204" s="2"/>
      <c r="Y204" s="2"/>
      <c r="Z204" s="2"/>
      <c r="AA204" s="2"/>
      <c r="AB204" s="2"/>
      <c r="AC204" s="2"/>
    </row>
    <row r="205" spans="1:29" ht="18.75" customHeight="1">
      <c r="A205" s="3"/>
      <c r="B205" s="4"/>
      <c r="C205" s="4"/>
      <c r="D205" s="4"/>
      <c r="E205" s="4"/>
      <c r="F205" s="4"/>
      <c r="G205" s="6"/>
      <c r="H205" s="9"/>
      <c r="I205" s="9"/>
      <c r="J205" s="9"/>
      <c r="K205" s="9"/>
      <c r="L205" s="9"/>
      <c r="M205" s="9"/>
      <c r="N205" s="10"/>
      <c r="O205" s="3"/>
      <c r="P205" s="2"/>
      <c r="Q205" s="2"/>
      <c r="R205" s="2"/>
      <c r="S205" s="2"/>
      <c r="T205" s="2"/>
      <c r="U205" s="2"/>
      <c r="V205" s="2"/>
      <c r="W205" s="2"/>
      <c r="X205" s="2"/>
      <c r="Y205" s="2"/>
      <c r="Z205" s="2"/>
      <c r="AA205" s="2"/>
      <c r="AB205" s="2"/>
      <c r="AC205" s="2"/>
    </row>
    <row r="206" spans="1:29" ht="18.75" customHeight="1">
      <c r="A206" s="3"/>
      <c r="B206" s="4"/>
      <c r="C206" s="4"/>
      <c r="D206" s="4"/>
      <c r="E206" s="4"/>
      <c r="F206" s="4"/>
      <c r="G206" s="6"/>
      <c r="H206" s="9"/>
      <c r="I206" s="9"/>
      <c r="J206" s="9"/>
      <c r="K206" s="9"/>
      <c r="L206" s="9"/>
      <c r="M206" s="9"/>
      <c r="N206" s="10"/>
      <c r="O206" s="3"/>
      <c r="P206" s="2"/>
      <c r="Q206" s="2"/>
      <c r="R206" s="2"/>
      <c r="S206" s="2"/>
      <c r="T206" s="2"/>
      <c r="U206" s="2"/>
      <c r="V206" s="2"/>
      <c r="W206" s="2"/>
      <c r="X206" s="2"/>
      <c r="Y206" s="2"/>
      <c r="Z206" s="2"/>
      <c r="AA206" s="2"/>
      <c r="AB206" s="2"/>
      <c r="AC206" s="2"/>
    </row>
    <row r="207" spans="1:29" ht="18.75" customHeight="1">
      <c r="A207" s="3"/>
      <c r="B207" s="4"/>
      <c r="C207" s="4"/>
      <c r="D207" s="4"/>
      <c r="E207" s="4"/>
      <c r="F207" s="4"/>
      <c r="G207" s="6"/>
      <c r="H207" s="9"/>
      <c r="I207" s="9"/>
      <c r="J207" s="9"/>
      <c r="K207" s="9"/>
      <c r="L207" s="9"/>
      <c r="M207" s="9"/>
      <c r="N207" s="10"/>
      <c r="O207" s="3"/>
      <c r="P207" s="2"/>
      <c r="Q207" s="2"/>
      <c r="R207" s="2"/>
      <c r="S207" s="2"/>
      <c r="T207" s="2"/>
      <c r="U207" s="2"/>
      <c r="V207" s="2"/>
      <c r="W207" s="2"/>
      <c r="X207" s="2"/>
      <c r="Y207" s="2"/>
      <c r="Z207" s="2"/>
      <c r="AA207" s="2"/>
      <c r="AB207" s="2"/>
      <c r="AC207" s="2"/>
    </row>
    <row r="208" spans="1:29" ht="18.75" customHeight="1">
      <c r="A208" s="3"/>
      <c r="B208" s="4"/>
      <c r="C208" s="4"/>
      <c r="D208" s="4"/>
      <c r="E208" s="4"/>
      <c r="F208" s="4"/>
      <c r="G208" s="6"/>
      <c r="H208" s="9"/>
      <c r="I208" s="9"/>
      <c r="J208" s="9"/>
      <c r="K208" s="9"/>
      <c r="L208" s="9"/>
      <c r="M208" s="9"/>
      <c r="N208" s="10"/>
      <c r="O208" s="3"/>
      <c r="P208" s="2"/>
      <c r="Q208" s="2"/>
      <c r="R208" s="2"/>
      <c r="S208" s="2"/>
      <c r="T208" s="2"/>
      <c r="U208" s="2"/>
      <c r="V208" s="2"/>
      <c r="W208" s="2"/>
      <c r="X208" s="2"/>
      <c r="Y208" s="2"/>
      <c r="Z208" s="2"/>
      <c r="AA208" s="2"/>
      <c r="AB208" s="2"/>
      <c r="AC208" s="2"/>
    </row>
    <row r="209" spans="1:29" ht="18.75" customHeight="1">
      <c r="A209" s="3"/>
      <c r="B209" s="4"/>
      <c r="C209" s="4"/>
      <c r="D209" s="4"/>
      <c r="E209" s="4"/>
      <c r="F209" s="4"/>
      <c r="G209" s="6"/>
      <c r="H209" s="9"/>
      <c r="I209" s="9"/>
      <c r="J209" s="9"/>
      <c r="K209" s="9"/>
      <c r="L209" s="9"/>
      <c r="M209" s="9"/>
      <c r="N209" s="10"/>
      <c r="O209" s="3"/>
      <c r="P209" s="2"/>
      <c r="Q209" s="2"/>
      <c r="R209" s="2"/>
      <c r="S209" s="2"/>
      <c r="T209" s="2"/>
      <c r="U209" s="2"/>
      <c r="V209" s="2"/>
      <c r="W209" s="2"/>
      <c r="X209" s="2"/>
      <c r="Y209" s="2"/>
      <c r="Z209" s="2"/>
      <c r="AA209" s="2"/>
      <c r="AB209" s="2"/>
      <c r="AC209" s="2"/>
    </row>
    <row r="210" spans="1:29" ht="18.75" customHeight="1">
      <c r="A210" s="3"/>
      <c r="B210" s="4"/>
      <c r="C210" s="4"/>
      <c r="D210" s="4"/>
      <c r="E210" s="4"/>
      <c r="F210" s="4"/>
      <c r="G210" s="6"/>
      <c r="H210" s="9"/>
      <c r="I210" s="9"/>
      <c r="J210" s="9"/>
      <c r="K210" s="9"/>
      <c r="L210" s="9"/>
      <c r="M210" s="9"/>
      <c r="N210" s="10"/>
      <c r="O210" s="3"/>
      <c r="P210" s="2"/>
      <c r="Q210" s="2"/>
      <c r="R210" s="2"/>
      <c r="S210" s="2"/>
      <c r="T210" s="2"/>
      <c r="U210" s="2"/>
      <c r="V210" s="2"/>
      <c r="W210" s="2"/>
      <c r="X210" s="2"/>
      <c r="Y210" s="2"/>
      <c r="Z210" s="2"/>
      <c r="AA210" s="2"/>
      <c r="AB210" s="2"/>
      <c r="AC210" s="2"/>
    </row>
    <row r="211" spans="1:29" ht="18.75" customHeight="1">
      <c r="A211" s="3"/>
      <c r="B211" s="4"/>
      <c r="C211" s="4"/>
      <c r="D211" s="4"/>
      <c r="E211" s="4"/>
      <c r="F211" s="4"/>
      <c r="G211" s="6"/>
      <c r="H211" s="9"/>
      <c r="I211" s="9"/>
      <c r="J211" s="9"/>
      <c r="K211" s="9"/>
      <c r="L211" s="9"/>
      <c r="M211" s="9"/>
      <c r="N211" s="10"/>
      <c r="O211" s="3"/>
      <c r="P211" s="2"/>
      <c r="Q211" s="2"/>
      <c r="R211" s="2"/>
      <c r="S211" s="2"/>
      <c r="T211" s="2"/>
      <c r="U211" s="2"/>
      <c r="V211" s="2"/>
      <c r="W211" s="2"/>
      <c r="X211" s="2"/>
      <c r="Y211" s="2"/>
      <c r="Z211" s="2"/>
      <c r="AA211" s="2"/>
      <c r="AB211" s="2"/>
      <c r="AC211" s="2"/>
    </row>
    <row r="212" spans="1:29" ht="18.75" customHeight="1">
      <c r="A212" s="3"/>
      <c r="B212" s="4"/>
      <c r="C212" s="4"/>
      <c r="D212" s="4"/>
      <c r="E212" s="4"/>
      <c r="F212" s="4"/>
      <c r="G212" s="6"/>
      <c r="H212" s="9"/>
      <c r="I212" s="9"/>
      <c r="J212" s="9"/>
      <c r="K212" s="9"/>
      <c r="L212" s="9"/>
      <c r="M212" s="9"/>
      <c r="N212" s="10"/>
      <c r="O212" s="3"/>
      <c r="P212" s="2"/>
      <c r="Q212" s="2"/>
      <c r="R212" s="2"/>
      <c r="S212" s="2"/>
      <c r="T212" s="2"/>
      <c r="U212" s="2"/>
      <c r="V212" s="2"/>
      <c r="W212" s="2"/>
      <c r="X212" s="2"/>
      <c r="Y212" s="2"/>
      <c r="Z212" s="2"/>
      <c r="AA212" s="2"/>
      <c r="AB212" s="2"/>
      <c r="AC212" s="2"/>
    </row>
    <row r="213" spans="1:29" ht="18.75" customHeight="1">
      <c r="A213" s="3"/>
      <c r="B213" s="4"/>
      <c r="C213" s="4"/>
      <c r="D213" s="4"/>
      <c r="E213" s="4"/>
      <c r="F213" s="4"/>
      <c r="G213" s="6"/>
      <c r="H213" s="9"/>
      <c r="I213" s="9"/>
      <c r="J213" s="9"/>
      <c r="K213" s="9"/>
      <c r="L213" s="9"/>
      <c r="M213" s="9"/>
      <c r="N213" s="10"/>
      <c r="O213" s="3"/>
      <c r="P213" s="2"/>
      <c r="Q213" s="2"/>
      <c r="R213" s="2"/>
      <c r="S213" s="2"/>
      <c r="T213" s="2"/>
      <c r="U213" s="2"/>
      <c r="V213" s="2"/>
      <c r="W213" s="2"/>
      <c r="X213" s="2"/>
      <c r="Y213" s="2"/>
      <c r="Z213" s="2"/>
      <c r="AA213" s="2"/>
      <c r="AB213" s="2"/>
      <c r="AC213" s="2"/>
    </row>
    <row r="214" spans="1:29" ht="18.75" customHeight="1">
      <c r="A214" s="3"/>
      <c r="B214" s="4"/>
      <c r="C214" s="4"/>
      <c r="D214" s="4"/>
      <c r="E214" s="4"/>
      <c r="F214" s="4"/>
      <c r="G214" s="6"/>
      <c r="H214" s="9"/>
      <c r="I214" s="9"/>
      <c r="J214" s="9"/>
      <c r="K214" s="9"/>
      <c r="L214" s="9"/>
      <c r="M214" s="9"/>
      <c r="N214" s="10"/>
      <c r="O214" s="3"/>
      <c r="P214" s="2"/>
      <c r="Q214" s="2"/>
      <c r="R214" s="2"/>
      <c r="S214" s="2"/>
      <c r="T214" s="2"/>
      <c r="U214" s="2"/>
      <c r="V214" s="2"/>
      <c r="W214" s="2"/>
      <c r="X214" s="2"/>
      <c r="Y214" s="2"/>
      <c r="Z214" s="2"/>
      <c r="AA214" s="2"/>
      <c r="AB214" s="2"/>
      <c r="AC214" s="2"/>
    </row>
    <row r="215" spans="1:29" ht="18.75" customHeight="1">
      <c r="A215" s="3"/>
      <c r="B215" s="4"/>
      <c r="C215" s="4"/>
      <c r="D215" s="4"/>
      <c r="E215" s="4"/>
      <c r="F215" s="4"/>
      <c r="G215" s="6"/>
      <c r="H215" s="9"/>
      <c r="I215" s="9"/>
      <c r="J215" s="9"/>
      <c r="K215" s="9"/>
      <c r="L215" s="9"/>
      <c r="M215" s="9"/>
      <c r="N215" s="10"/>
      <c r="O215" s="3"/>
      <c r="P215" s="2"/>
      <c r="Q215" s="2"/>
      <c r="R215" s="2"/>
      <c r="S215" s="2"/>
      <c r="T215" s="2"/>
      <c r="U215" s="2"/>
      <c r="V215" s="2"/>
      <c r="W215" s="2"/>
      <c r="X215" s="2"/>
      <c r="Y215" s="2"/>
      <c r="Z215" s="2"/>
      <c r="AA215" s="2"/>
      <c r="AB215" s="2"/>
      <c r="AC215" s="2"/>
    </row>
    <row r="216" spans="1:29" ht="18.75" customHeight="1">
      <c r="A216" s="3"/>
      <c r="B216" s="4"/>
      <c r="C216" s="4"/>
      <c r="D216" s="4"/>
      <c r="E216" s="4"/>
      <c r="F216" s="4"/>
      <c r="G216" s="6"/>
      <c r="H216" s="9"/>
      <c r="I216" s="9"/>
      <c r="J216" s="9"/>
      <c r="K216" s="9"/>
      <c r="L216" s="9"/>
      <c r="M216" s="9"/>
      <c r="N216" s="10"/>
      <c r="O216" s="3"/>
      <c r="Q216" s="2"/>
      <c r="R216" s="2"/>
      <c r="S216" s="2"/>
      <c r="T216" s="2"/>
      <c r="U216" s="2"/>
      <c r="V216" s="2"/>
      <c r="W216" s="2"/>
      <c r="X216" s="2"/>
      <c r="Y216" s="2"/>
      <c r="Z216" s="2"/>
      <c r="AA216" s="2"/>
      <c r="AB216" s="2"/>
      <c r="AC216" s="2"/>
    </row>
    <row r="217" spans="1:29" ht="18.75" customHeight="1">
      <c r="A217" s="3"/>
      <c r="B217" s="4"/>
      <c r="C217" s="4"/>
      <c r="D217" s="4"/>
      <c r="E217" s="4"/>
      <c r="F217" s="4"/>
      <c r="G217" s="6"/>
      <c r="H217" s="9"/>
      <c r="I217" s="9"/>
      <c r="J217" s="9"/>
      <c r="K217" s="9"/>
      <c r="L217" s="9"/>
      <c r="M217" s="9"/>
      <c r="N217" s="10"/>
      <c r="O217" s="3"/>
      <c r="Q217" s="2"/>
      <c r="R217" s="2"/>
      <c r="S217" s="2"/>
      <c r="T217" s="2"/>
      <c r="U217" s="2"/>
      <c r="V217" s="2"/>
      <c r="W217" s="2"/>
      <c r="X217" s="2"/>
      <c r="Y217" s="2"/>
      <c r="Z217" s="2"/>
      <c r="AA217" s="2"/>
      <c r="AB217" s="2"/>
      <c r="AC217" s="2"/>
    </row>
    <row r="218" spans="1:29" ht="15.75" customHeight="1"/>
    <row r="219" spans="1:29" ht="15.75" customHeight="1"/>
    <row r="220" spans="1:29" ht="15.75" customHeight="1"/>
    <row r="221" spans="1:29" ht="15.75" customHeight="1"/>
    <row r="222" spans="1:29" ht="15.75" customHeight="1"/>
    <row r="223" spans="1:29" ht="15.75" customHeight="1"/>
    <row r="224" spans="1:29"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sheetData>
  <mergeCells count="90">
    <mergeCell ref="B40:F40"/>
    <mergeCell ref="F31:G31"/>
    <mergeCell ref="I31:P31"/>
    <mergeCell ref="R31:Y31"/>
    <mergeCell ref="B32:B34"/>
    <mergeCell ref="F32:G32"/>
    <mergeCell ref="I32:P32"/>
    <mergeCell ref="R32:Y32"/>
    <mergeCell ref="F33:G33"/>
    <mergeCell ref="I33:P33"/>
    <mergeCell ref="R33:Y33"/>
    <mergeCell ref="F34:G34"/>
    <mergeCell ref="I34:P34"/>
    <mergeCell ref="R34:Y34"/>
    <mergeCell ref="R28:Y28"/>
    <mergeCell ref="F29:G29"/>
    <mergeCell ref="K29:P29"/>
    <mergeCell ref="R29:Y29"/>
    <mergeCell ref="F30:G30"/>
    <mergeCell ref="I30:P30"/>
    <mergeCell ref="R30:Y30"/>
    <mergeCell ref="R25:Y25"/>
    <mergeCell ref="F26:G26"/>
    <mergeCell ref="I26:P26"/>
    <mergeCell ref="R26:Y26"/>
    <mergeCell ref="F27:G27"/>
    <mergeCell ref="I27:P27"/>
    <mergeCell ref="R27:Y27"/>
    <mergeCell ref="R22:Y22"/>
    <mergeCell ref="F23:G23"/>
    <mergeCell ref="I23:P23"/>
    <mergeCell ref="R23:Y23"/>
    <mergeCell ref="F24:G24"/>
    <mergeCell ref="I24:P24"/>
    <mergeCell ref="R24:Y24"/>
    <mergeCell ref="R19:Y19"/>
    <mergeCell ref="F20:G20"/>
    <mergeCell ref="I20:P20"/>
    <mergeCell ref="R20:Y20"/>
    <mergeCell ref="F21:G21"/>
    <mergeCell ref="I21:P21"/>
    <mergeCell ref="R21:Y21"/>
    <mergeCell ref="R16:Y16"/>
    <mergeCell ref="F17:G17"/>
    <mergeCell ref="I17:P17"/>
    <mergeCell ref="R17:U17"/>
    <mergeCell ref="V17:Y17"/>
    <mergeCell ref="R10:Y10"/>
    <mergeCell ref="F11:G11"/>
    <mergeCell ref="I11:P11"/>
    <mergeCell ref="R11:Y11"/>
    <mergeCell ref="C12:C17"/>
    <mergeCell ref="F12:G12"/>
    <mergeCell ref="I12:P12"/>
    <mergeCell ref="R12:Y12"/>
    <mergeCell ref="F13:G13"/>
    <mergeCell ref="I13:P13"/>
    <mergeCell ref="R13:U13"/>
    <mergeCell ref="V13:Y13"/>
    <mergeCell ref="F14:G14"/>
    <mergeCell ref="I14:P14"/>
    <mergeCell ref="R14:Y14"/>
    <mergeCell ref="F16:G16"/>
    <mergeCell ref="R5:Y5"/>
    <mergeCell ref="C7:C9"/>
    <mergeCell ref="F7:G7"/>
    <mergeCell ref="I7:P7"/>
    <mergeCell ref="R7:Y7"/>
    <mergeCell ref="B5:B9"/>
    <mergeCell ref="C5:C6"/>
    <mergeCell ref="F5:G5"/>
    <mergeCell ref="I5:P5"/>
    <mergeCell ref="B10:B17"/>
    <mergeCell ref="C10:C11"/>
    <mergeCell ref="F10:G10"/>
    <mergeCell ref="I10:P10"/>
    <mergeCell ref="I16:P16"/>
    <mergeCell ref="B18:B30"/>
    <mergeCell ref="C18:C21"/>
    <mergeCell ref="F18:G18"/>
    <mergeCell ref="F19:G19"/>
    <mergeCell ref="I19:P19"/>
    <mergeCell ref="C22:C27"/>
    <mergeCell ref="F22:G22"/>
    <mergeCell ref="I22:P22"/>
    <mergeCell ref="F25:G25"/>
    <mergeCell ref="I25:P25"/>
    <mergeCell ref="C28:C29"/>
    <mergeCell ref="F28:G28"/>
    <mergeCell ref="I28:P28"/>
  </mergeCells>
  <pageMargins left="0.7" right="0.7" top="0.75" bottom="0.75" header="0" footer="0"/>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55042-78FF-4479-9C85-62B637423D59}">
  <dimension ref="A1:AD747"/>
  <sheetViews>
    <sheetView showGridLines="0" zoomScale="80" zoomScaleNormal="80" workbookViewId="0"/>
  </sheetViews>
  <sheetFormatPr baseColWidth="10" defaultColWidth="11.08203125" defaultRowHeight="15" customHeight="1"/>
  <cols>
    <col min="1" max="1" width="3.5" style="20" customWidth="1"/>
    <col min="2" max="2" width="16.75" style="20" customWidth="1"/>
    <col min="3" max="6" width="9.5" style="20" customWidth="1"/>
    <col min="7" max="7" width="11.33203125" style="67" customWidth="1"/>
    <col min="8" max="8" width="9.5" style="20" customWidth="1"/>
    <col min="9" max="9" width="13.33203125" style="68" customWidth="1"/>
    <col min="10" max="10" width="13.25" style="68" customWidth="1"/>
    <col min="11" max="11" width="14.5" style="68" customWidth="1"/>
    <col min="12" max="12" width="15" style="68" customWidth="1"/>
    <col min="13" max="13" width="11.83203125" style="68" customWidth="1"/>
    <col min="14" max="14" width="10.08203125" style="20" bestFit="1" customWidth="1"/>
    <col min="15" max="15" width="9.5" style="20" customWidth="1"/>
    <col min="16" max="16" width="30.08203125" style="20" customWidth="1"/>
    <col min="17" max="27" width="10.58203125" style="20" customWidth="1"/>
    <col min="28" max="28" width="13.25" style="20" customWidth="1"/>
    <col min="29" max="29" width="10.08203125" style="20" customWidth="1"/>
    <col min="30" max="30" width="13.58203125" style="20" bestFit="1" customWidth="1"/>
    <col min="31" max="16384" width="11.08203125" style="20"/>
  </cols>
  <sheetData>
    <row r="1" spans="1:29" ht="26">
      <c r="A1" s="82"/>
      <c r="B1" s="169" t="s">
        <v>435</v>
      </c>
      <c r="C1" s="83"/>
      <c r="D1" s="25"/>
      <c r="E1" s="25"/>
      <c r="F1" s="25"/>
      <c r="G1" s="40"/>
      <c r="H1" s="25"/>
      <c r="I1" s="36"/>
      <c r="J1" s="36"/>
      <c r="K1" s="36"/>
      <c r="L1" s="36"/>
      <c r="M1" s="84"/>
      <c r="N1" s="85"/>
      <c r="O1" s="85"/>
    </row>
    <row r="2" spans="1:29" ht="18" customHeight="1">
      <c r="A2" s="87"/>
      <c r="B2" s="191" t="s">
        <v>436</v>
      </c>
      <c r="C2" s="88"/>
      <c r="D2" s="88"/>
      <c r="E2" s="88"/>
      <c r="F2" s="88"/>
      <c r="G2" s="435" t="s">
        <v>15</v>
      </c>
      <c r="H2" s="194"/>
      <c r="I2" s="435">
        <v>2021</v>
      </c>
      <c r="J2" s="435">
        <v>2022</v>
      </c>
      <c r="K2" s="435">
        <v>2023</v>
      </c>
      <c r="L2" s="435">
        <v>2024</v>
      </c>
      <c r="M2" s="435">
        <v>2025</v>
      </c>
      <c r="N2" s="89"/>
      <c r="O2" s="89"/>
      <c r="AB2" s="89"/>
      <c r="AC2" s="89"/>
    </row>
    <row r="3" spans="1:29" ht="18" customHeight="1">
      <c r="A3" s="87"/>
      <c r="B3" s="192" t="s">
        <v>437</v>
      </c>
      <c r="C3" s="192"/>
      <c r="D3" s="192"/>
      <c r="E3" s="192"/>
      <c r="F3" s="192"/>
      <c r="G3" s="385"/>
      <c r="H3" s="385"/>
      <c r="I3" s="385"/>
      <c r="J3" s="385"/>
      <c r="K3" s="385"/>
      <c r="L3" s="385"/>
      <c r="M3" s="385"/>
      <c r="N3" s="89"/>
      <c r="O3" s="89"/>
      <c r="AB3" s="89"/>
      <c r="AC3" s="89"/>
    </row>
    <row r="4" spans="1:29" ht="18" customHeight="1">
      <c r="A4" s="87"/>
      <c r="B4" s="89" t="s">
        <v>438</v>
      </c>
      <c r="C4" s="93"/>
      <c r="D4" s="28"/>
      <c r="E4" s="28"/>
      <c r="F4" s="28"/>
      <c r="G4" s="28" t="s">
        <v>266</v>
      </c>
      <c r="H4" s="28"/>
      <c r="I4" s="451">
        <v>0</v>
      </c>
      <c r="J4" s="451">
        <v>0</v>
      </c>
      <c r="K4" s="451">
        <v>0</v>
      </c>
      <c r="L4" s="451">
        <v>0</v>
      </c>
      <c r="M4" s="59">
        <v>0</v>
      </c>
      <c r="N4" s="89"/>
      <c r="O4" s="89"/>
      <c r="AB4" s="89"/>
      <c r="AC4" s="89"/>
    </row>
    <row r="5" spans="1:29" ht="18" customHeight="1">
      <c r="A5" s="87"/>
      <c r="B5" s="89" t="s">
        <v>439</v>
      </c>
      <c r="C5" s="89"/>
      <c r="D5" s="89"/>
      <c r="E5" s="89"/>
      <c r="F5" s="89"/>
      <c r="G5" s="451" t="s">
        <v>266</v>
      </c>
      <c r="H5" s="451"/>
      <c r="I5" s="451">
        <v>0</v>
      </c>
      <c r="J5" s="451">
        <v>0</v>
      </c>
      <c r="K5" s="451">
        <v>0</v>
      </c>
      <c r="L5" s="451">
        <v>1</v>
      </c>
      <c r="M5" s="59">
        <v>0</v>
      </c>
      <c r="N5" s="89"/>
      <c r="O5" s="89"/>
      <c r="AB5" s="89"/>
      <c r="AC5" s="89"/>
    </row>
    <row r="6" spans="1:29" ht="18" customHeight="1">
      <c r="A6" s="87"/>
      <c r="B6" s="93" t="s">
        <v>440</v>
      </c>
      <c r="C6" s="93"/>
      <c r="D6" s="23"/>
      <c r="E6" s="23"/>
      <c r="F6" s="23"/>
      <c r="G6" s="23" t="s">
        <v>266</v>
      </c>
      <c r="H6" s="23"/>
      <c r="I6" s="452">
        <v>0</v>
      </c>
      <c r="J6" s="452">
        <v>0</v>
      </c>
      <c r="K6" s="452">
        <v>0</v>
      </c>
      <c r="L6" s="452">
        <v>1</v>
      </c>
      <c r="M6" s="96">
        <v>0</v>
      </c>
      <c r="N6" s="89"/>
      <c r="O6" s="89"/>
      <c r="AB6" s="89"/>
      <c r="AC6" s="89"/>
    </row>
    <row r="7" spans="1:29" ht="18" customHeight="1">
      <c r="A7" s="87"/>
      <c r="B7" s="89" t="s">
        <v>438</v>
      </c>
      <c r="C7" s="89"/>
      <c r="D7" s="89"/>
      <c r="E7" s="89"/>
      <c r="F7" s="89"/>
      <c r="G7" s="451" t="s">
        <v>441</v>
      </c>
      <c r="H7" s="451"/>
      <c r="I7" s="453">
        <v>0</v>
      </c>
      <c r="J7" s="453">
        <v>0</v>
      </c>
      <c r="K7" s="453">
        <v>0</v>
      </c>
      <c r="L7" s="453">
        <v>0</v>
      </c>
      <c r="M7" s="456">
        <v>0</v>
      </c>
      <c r="N7" s="89"/>
      <c r="O7" s="89"/>
      <c r="P7" s="89"/>
      <c r="Q7" s="89"/>
      <c r="R7" s="89"/>
      <c r="S7" s="89"/>
      <c r="T7" s="89"/>
      <c r="U7" s="89"/>
      <c r="V7" s="89"/>
      <c r="W7" s="89"/>
      <c r="X7" s="89"/>
      <c r="Y7" s="89"/>
      <c r="Z7" s="89"/>
      <c r="AA7" s="89"/>
      <c r="AB7" s="89"/>
      <c r="AC7" s="89"/>
    </row>
    <row r="8" spans="1:29" ht="18" customHeight="1">
      <c r="A8" s="87"/>
      <c r="B8" s="89" t="s">
        <v>439</v>
      </c>
      <c r="C8" s="89"/>
      <c r="D8" s="89"/>
      <c r="E8" s="89"/>
      <c r="F8" s="89"/>
      <c r="G8" s="451" t="s">
        <v>441</v>
      </c>
      <c r="H8" s="451"/>
      <c r="I8" s="453">
        <v>0</v>
      </c>
      <c r="J8" s="453">
        <v>0</v>
      </c>
      <c r="K8" s="453">
        <v>0</v>
      </c>
      <c r="L8" s="453">
        <v>0.17398690470163072</v>
      </c>
      <c r="M8" s="456">
        <v>0</v>
      </c>
      <c r="N8" s="89"/>
      <c r="O8" s="89"/>
      <c r="AB8" s="89"/>
      <c r="AC8" s="89"/>
    </row>
    <row r="9" spans="1:29" ht="18" customHeight="1">
      <c r="A9" s="87"/>
      <c r="B9" s="93" t="s">
        <v>442</v>
      </c>
      <c r="C9" s="93"/>
      <c r="D9" s="93"/>
      <c r="E9" s="93"/>
      <c r="F9" s="93"/>
      <c r="G9" s="452" t="s">
        <v>441</v>
      </c>
      <c r="H9" s="452"/>
      <c r="I9" s="454">
        <v>0</v>
      </c>
      <c r="J9" s="454">
        <v>0</v>
      </c>
      <c r="K9" s="454">
        <v>0</v>
      </c>
      <c r="L9" s="454">
        <v>0.14844003623718163</v>
      </c>
      <c r="M9" s="459">
        <v>0</v>
      </c>
      <c r="N9" s="89"/>
      <c r="O9" s="89"/>
      <c r="AB9" s="89"/>
      <c r="AC9" s="89"/>
    </row>
    <row r="10" spans="1:29" ht="18" customHeight="1">
      <c r="A10" s="87"/>
      <c r="B10" s="192" t="s">
        <v>443</v>
      </c>
      <c r="C10" s="193"/>
      <c r="D10" s="193"/>
      <c r="E10" s="193"/>
      <c r="F10" s="193"/>
      <c r="G10" s="385"/>
      <c r="H10" s="385"/>
      <c r="I10" s="385"/>
      <c r="J10" s="385"/>
      <c r="K10" s="385"/>
      <c r="L10" s="385"/>
      <c r="M10" s="385"/>
      <c r="N10" s="89"/>
      <c r="O10" s="1020"/>
      <c r="P10" s="89"/>
      <c r="Q10" s="1002"/>
      <c r="R10" s="89"/>
      <c r="S10" s="89"/>
      <c r="T10" s="89"/>
      <c r="U10" s="89"/>
      <c r="V10" s="89"/>
      <c r="W10" s="89"/>
      <c r="X10" s="89"/>
      <c r="Y10" s="89"/>
      <c r="Z10" s="89"/>
      <c r="AA10" s="89"/>
      <c r="AB10" s="89"/>
      <c r="AC10" s="89"/>
    </row>
    <row r="11" spans="1:29" ht="18" customHeight="1">
      <c r="A11" s="87"/>
      <c r="B11" s="89" t="s">
        <v>438</v>
      </c>
      <c r="C11" s="93"/>
      <c r="D11" s="28"/>
      <c r="E11" s="28"/>
      <c r="F11" s="28"/>
      <c r="G11" s="28" t="s">
        <v>266</v>
      </c>
      <c r="H11" s="28"/>
      <c r="I11" s="451">
        <v>0</v>
      </c>
      <c r="J11" s="451">
        <v>0</v>
      </c>
      <c r="K11" s="451">
        <v>0</v>
      </c>
      <c r="L11" s="451">
        <v>0</v>
      </c>
      <c r="M11" s="59">
        <v>0</v>
      </c>
      <c r="N11" s="89"/>
      <c r="O11" s="89"/>
      <c r="P11" s="89"/>
      <c r="Q11" s="89"/>
      <c r="R11" s="89"/>
      <c r="S11" s="89"/>
      <c r="T11" s="89"/>
      <c r="U11" s="89"/>
      <c r="V11" s="89"/>
      <c r="W11" s="89"/>
      <c r="X11" s="89"/>
      <c r="Y11" s="89"/>
      <c r="Z11" s="89"/>
      <c r="AA11" s="89"/>
      <c r="AB11" s="89"/>
      <c r="AC11" s="89"/>
    </row>
    <row r="12" spans="1:29" ht="18" customHeight="1">
      <c r="A12" s="87"/>
      <c r="B12" s="40" t="s">
        <v>439</v>
      </c>
      <c r="C12" s="93"/>
      <c r="D12" s="28"/>
      <c r="E12" s="28"/>
      <c r="F12" s="28"/>
      <c r="G12" s="451" t="s">
        <v>266</v>
      </c>
      <c r="H12" s="28"/>
      <c r="I12" s="451">
        <v>1</v>
      </c>
      <c r="J12" s="451">
        <v>1</v>
      </c>
      <c r="K12" s="451">
        <v>0</v>
      </c>
      <c r="L12" s="451">
        <v>0</v>
      </c>
      <c r="M12" s="59">
        <v>1</v>
      </c>
      <c r="N12" s="89"/>
      <c r="O12" s="89"/>
      <c r="P12" s="89"/>
      <c r="Q12" s="89"/>
      <c r="R12" s="89"/>
      <c r="S12" s="89"/>
      <c r="T12" s="89"/>
      <c r="U12" s="89"/>
      <c r="V12" s="89"/>
      <c r="W12" s="89"/>
      <c r="X12" s="89"/>
      <c r="Y12" s="89"/>
      <c r="Z12" s="89"/>
      <c r="AA12" s="89"/>
      <c r="AB12" s="89"/>
      <c r="AC12" s="89"/>
    </row>
    <row r="13" spans="1:29" ht="18" customHeight="1">
      <c r="A13" s="87"/>
      <c r="B13" s="93" t="s">
        <v>444</v>
      </c>
      <c r="C13" s="93"/>
      <c r="D13" s="23"/>
      <c r="E13" s="23"/>
      <c r="F13" s="23"/>
      <c r="G13" s="23" t="s">
        <v>266</v>
      </c>
      <c r="H13" s="23"/>
      <c r="I13" s="452">
        <v>1</v>
      </c>
      <c r="J13" s="452">
        <v>1</v>
      </c>
      <c r="K13" s="452">
        <v>0</v>
      </c>
      <c r="L13" s="452">
        <v>0</v>
      </c>
      <c r="M13" s="96">
        <f>SUM(M11,M12)</f>
        <v>1</v>
      </c>
      <c r="N13" s="89"/>
      <c r="O13" s="89"/>
      <c r="P13" s="89"/>
      <c r="Q13" s="89"/>
      <c r="R13" s="89"/>
      <c r="S13" s="89"/>
      <c r="T13" s="89"/>
      <c r="U13" s="89"/>
      <c r="V13" s="89"/>
      <c r="W13" s="89"/>
      <c r="X13" s="89"/>
      <c r="Y13" s="89"/>
      <c r="Z13" s="89"/>
      <c r="AA13" s="89"/>
      <c r="AB13" s="89"/>
      <c r="AC13" s="89"/>
    </row>
    <row r="14" spans="1:29" ht="18" customHeight="1">
      <c r="A14" s="87"/>
      <c r="B14" s="89" t="s">
        <v>438</v>
      </c>
      <c r="C14" s="89"/>
      <c r="D14" s="89"/>
      <c r="E14" s="89"/>
      <c r="F14" s="89"/>
      <c r="G14" s="451" t="s">
        <v>441</v>
      </c>
      <c r="H14" s="451"/>
      <c r="I14" s="453">
        <v>0</v>
      </c>
      <c r="J14" s="453">
        <v>0</v>
      </c>
      <c r="K14" s="453">
        <v>0</v>
      </c>
      <c r="L14" s="453">
        <v>0</v>
      </c>
      <c r="M14" s="59">
        <v>0</v>
      </c>
      <c r="N14" s="89"/>
      <c r="O14" s="89"/>
      <c r="P14" s="89"/>
      <c r="Q14" s="89"/>
      <c r="R14" s="89"/>
      <c r="S14" s="89"/>
      <c r="T14" s="89"/>
      <c r="U14" s="89"/>
      <c r="V14" s="89"/>
      <c r="W14" s="89"/>
      <c r="X14" s="89"/>
      <c r="Y14" s="89"/>
      <c r="Z14" s="89"/>
      <c r="AA14" s="89"/>
      <c r="AB14" s="89"/>
      <c r="AC14" s="89"/>
    </row>
    <row r="15" spans="1:29" ht="18" customHeight="1">
      <c r="A15" s="87"/>
      <c r="B15" s="85" t="s">
        <v>439</v>
      </c>
      <c r="C15" s="94"/>
      <c r="D15" s="69"/>
      <c r="E15" s="69"/>
      <c r="F15" s="69"/>
      <c r="G15" s="91" t="s">
        <v>441</v>
      </c>
      <c r="H15" s="59"/>
      <c r="I15" s="455">
        <v>0.36369627433173535</v>
      </c>
      <c r="J15" s="455">
        <v>0.25876414760631522</v>
      </c>
      <c r="K15" s="455">
        <v>0</v>
      </c>
      <c r="L15" s="455">
        <v>0</v>
      </c>
      <c r="M15" s="456">
        <v>0.2</v>
      </c>
      <c r="N15" s="89"/>
      <c r="O15" s="89"/>
      <c r="P15" s="89"/>
      <c r="Q15" s="89"/>
      <c r="R15" s="89"/>
      <c r="S15" s="89"/>
      <c r="T15" s="89"/>
      <c r="U15" s="89"/>
      <c r="V15" s="89"/>
      <c r="W15" s="89"/>
      <c r="X15" s="89"/>
      <c r="Y15" s="89"/>
      <c r="Z15" s="89"/>
      <c r="AA15" s="89"/>
      <c r="AB15" s="89"/>
      <c r="AC15" s="89"/>
    </row>
    <row r="16" spans="1:29" ht="18" customHeight="1">
      <c r="A16" s="87"/>
      <c r="B16" s="93" t="s">
        <v>445</v>
      </c>
      <c r="C16" s="93"/>
      <c r="D16" s="93"/>
      <c r="E16" s="93"/>
      <c r="F16" s="93"/>
      <c r="G16" s="452" t="s">
        <v>441</v>
      </c>
      <c r="H16" s="452"/>
      <c r="I16" s="454">
        <v>0.28506702068189738</v>
      </c>
      <c r="J16" s="454">
        <v>0.21390873070623465</v>
      </c>
      <c r="K16" s="454">
        <v>0</v>
      </c>
      <c r="L16" s="454">
        <v>0</v>
      </c>
      <c r="M16" s="457">
        <f>(M14*M54+M15*M55)/M56</f>
        <v>0.15860017135348764</v>
      </c>
      <c r="O16" s="89"/>
      <c r="P16" s="89"/>
      <c r="Q16" s="89"/>
      <c r="R16" s="89"/>
      <c r="S16" s="89"/>
      <c r="T16" s="89"/>
      <c r="U16" s="89"/>
      <c r="V16" s="89"/>
      <c r="W16" s="89"/>
      <c r="X16" s="89"/>
      <c r="Y16" s="89"/>
      <c r="Z16" s="89"/>
      <c r="AA16" s="89"/>
      <c r="AB16" s="89"/>
      <c r="AC16" s="89"/>
    </row>
    <row r="17" spans="1:29" ht="18" customHeight="1">
      <c r="A17" s="87"/>
      <c r="B17" s="192" t="s">
        <v>446</v>
      </c>
      <c r="C17" s="193"/>
      <c r="D17" s="193"/>
      <c r="E17" s="193"/>
      <c r="F17" s="193"/>
      <c r="G17" s="385"/>
      <c r="H17" s="385"/>
      <c r="I17" s="385"/>
      <c r="J17" s="385"/>
      <c r="K17" s="385"/>
      <c r="L17" s="385"/>
      <c r="M17" s="385"/>
      <c r="N17" s="89"/>
      <c r="O17" s="89"/>
      <c r="P17" s="89"/>
      <c r="Q17" s="89"/>
      <c r="R17" s="89"/>
      <c r="S17" s="89"/>
      <c r="T17" s="89"/>
      <c r="U17" s="89"/>
      <c r="V17" s="89"/>
      <c r="W17" s="89"/>
      <c r="X17" s="89"/>
      <c r="Y17" s="89"/>
      <c r="Z17" s="89"/>
      <c r="AA17" s="89"/>
      <c r="AB17" s="89"/>
      <c r="AC17" s="89"/>
    </row>
    <row r="18" spans="1:29" ht="18" customHeight="1">
      <c r="A18" s="87"/>
      <c r="B18" s="89" t="s">
        <v>438</v>
      </c>
      <c r="C18" s="93"/>
      <c r="D18" s="28"/>
      <c r="E18" s="28"/>
      <c r="F18" s="28"/>
      <c r="G18" s="28" t="s">
        <v>266</v>
      </c>
      <c r="H18" s="28"/>
      <c r="I18" s="451">
        <v>0</v>
      </c>
      <c r="J18" s="451">
        <v>0</v>
      </c>
      <c r="K18" s="451">
        <v>0</v>
      </c>
      <c r="L18" s="451">
        <v>0</v>
      </c>
      <c r="M18" s="59">
        <v>0</v>
      </c>
      <c r="N18" s="89"/>
      <c r="O18" s="89"/>
      <c r="AB18" s="89"/>
      <c r="AC18" s="89"/>
    </row>
    <row r="19" spans="1:29" ht="18" customHeight="1">
      <c r="A19" s="87"/>
      <c r="B19" s="40" t="s">
        <v>439</v>
      </c>
      <c r="C19" s="93"/>
      <c r="D19" s="28"/>
      <c r="E19" s="28"/>
      <c r="F19" s="28"/>
      <c r="G19" s="451" t="s">
        <v>266</v>
      </c>
      <c r="H19" s="28"/>
      <c r="I19" s="451">
        <v>0</v>
      </c>
      <c r="J19" s="451">
        <v>4</v>
      </c>
      <c r="K19" s="451">
        <v>1</v>
      </c>
      <c r="L19" s="451">
        <v>4</v>
      </c>
      <c r="M19" s="59">
        <v>5</v>
      </c>
      <c r="N19" s="89"/>
      <c r="O19" s="89"/>
      <c r="AB19" s="89"/>
      <c r="AC19" s="89"/>
    </row>
    <row r="20" spans="1:29" ht="18" customHeight="1">
      <c r="A20" s="87"/>
      <c r="B20" s="93" t="s">
        <v>447</v>
      </c>
      <c r="C20" s="93"/>
      <c r="D20" s="23"/>
      <c r="E20" s="23"/>
      <c r="F20" s="23"/>
      <c r="G20" s="23" t="s">
        <v>266</v>
      </c>
      <c r="H20" s="23"/>
      <c r="I20" s="452">
        <v>0</v>
      </c>
      <c r="J20" s="452">
        <v>4</v>
      </c>
      <c r="K20" s="452">
        <v>1</v>
      </c>
      <c r="L20" s="452">
        <v>4</v>
      </c>
      <c r="M20" s="96">
        <f>SUM(M18,M19)</f>
        <v>5</v>
      </c>
      <c r="N20" s="89"/>
      <c r="P20" s="89"/>
      <c r="Q20" s="89"/>
      <c r="R20" s="89"/>
      <c r="S20" s="89"/>
      <c r="T20" s="89"/>
      <c r="U20" s="89"/>
      <c r="V20" s="89"/>
      <c r="W20" s="89"/>
      <c r="X20" s="89"/>
      <c r="Y20" s="89"/>
      <c r="Z20" s="89"/>
      <c r="AA20" s="89"/>
      <c r="AB20" s="89"/>
      <c r="AC20" s="89"/>
    </row>
    <row r="21" spans="1:29" ht="18" customHeight="1">
      <c r="A21" s="87"/>
      <c r="B21" s="89" t="s">
        <v>438</v>
      </c>
      <c r="C21" s="89"/>
      <c r="D21" s="89"/>
      <c r="E21" s="89"/>
      <c r="F21" s="89"/>
      <c r="G21" s="451" t="s">
        <v>441</v>
      </c>
      <c r="H21" s="451"/>
      <c r="I21" s="453">
        <v>0</v>
      </c>
      <c r="J21" s="453">
        <v>0</v>
      </c>
      <c r="K21" s="453">
        <v>0</v>
      </c>
      <c r="L21" s="453">
        <v>0</v>
      </c>
      <c r="M21" s="59" t="s">
        <v>448</v>
      </c>
      <c r="N21" s="89"/>
      <c r="O21" s="89"/>
      <c r="P21" s="89"/>
      <c r="Q21" s="89"/>
      <c r="R21" s="89"/>
      <c r="S21" s="89"/>
      <c r="T21" s="89"/>
      <c r="U21" s="89"/>
      <c r="V21" s="89"/>
      <c r="W21" s="89"/>
      <c r="X21" s="89"/>
      <c r="Y21" s="89"/>
      <c r="Z21" s="89"/>
      <c r="AA21" s="89"/>
      <c r="AB21" s="89"/>
      <c r="AC21" s="89"/>
    </row>
    <row r="22" spans="1:29" ht="18" customHeight="1">
      <c r="A22" s="87"/>
      <c r="B22" s="85" t="s">
        <v>439</v>
      </c>
      <c r="C22" s="85"/>
      <c r="D22" s="21"/>
      <c r="E22" s="21"/>
      <c r="F22" s="21"/>
      <c r="G22" s="91" t="s">
        <v>441</v>
      </c>
      <c r="H22" s="59"/>
      <c r="I22" s="455">
        <v>0</v>
      </c>
      <c r="J22" s="455">
        <v>1.0350565904252609</v>
      </c>
      <c r="K22" s="455">
        <v>0.20901716783409721</v>
      </c>
      <c r="L22" s="455">
        <v>0.69594761880652289</v>
      </c>
      <c r="M22" s="59" t="s">
        <v>449</v>
      </c>
      <c r="N22" s="89"/>
      <c r="O22" s="89"/>
      <c r="P22" s="40"/>
      <c r="Q22" s="40"/>
      <c r="R22" s="40"/>
      <c r="S22" s="40"/>
      <c r="T22" s="40"/>
      <c r="U22" s="40"/>
      <c r="V22" s="40"/>
      <c r="W22" s="40"/>
      <c r="X22" s="40"/>
      <c r="Y22" s="40"/>
      <c r="Z22" s="40"/>
      <c r="AA22" s="40"/>
      <c r="AB22" s="40"/>
      <c r="AC22" s="40"/>
    </row>
    <row r="23" spans="1:29" ht="18" customHeight="1">
      <c r="A23" s="87"/>
      <c r="B23" s="93" t="s">
        <v>450</v>
      </c>
      <c r="C23" s="93"/>
      <c r="D23" s="93"/>
      <c r="E23" s="93"/>
      <c r="F23" s="93"/>
      <c r="G23" s="452" t="s">
        <v>441</v>
      </c>
      <c r="H23" s="452"/>
      <c r="I23" s="454">
        <v>0</v>
      </c>
      <c r="J23" s="454">
        <v>0.85563492282493858</v>
      </c>
      <c r="K23" s="454">
        <v>0.17820439117004369</v>
      </c>
      <c r="L23" s="454">
        <v>0.59376014494872653</v>
      </c>
      <c r="M23" s="458">
        <f>(M21*M54+M22*M55)/M56</f>
        <v>0.8009308653351126</v>
      </c>
      <c r="N23" s="95"/>
      <c r="O23" s="89"/>
      <c r="P23" s="85"/>
      <c r="Q23" s="85"/>
      <c r="R23" s="85"/>
      <c r="S23" s="85"/>
      <c r="T23" s="85"/>
      <c r="U23" s="85"/>
      <c r="V23" s="85"/>
      <c r="W23" s="85"/>
      <c r="X23" s="85"/>
      <c r="Y23" s="85"/>
      <c r="Z23" s="85"/>
      <c r="AA23" s="85"/>
      <c r="AB23" s="85"/>
      <c r="AC23" s="85"/>
    </row>
    <row r="24" spans="1:29" ht="18" customHeight="1">
      <c r="A24" s="87"/>
      <c r="B24" s="192" t="s">
        <v>451</v>
      </c>
      <c r="C24" s="193"/>
      <c r="D24" s="193"/>
      <c r="E24" s="193"/>
      <c r="F24" s="193"/>
      <c r="G24" s="385"/>
      <c r="H24" s="385"/>
      <c r="I24" s="385"/>
      <c r="J24" s="385"/>
      <c r="K24" s="385"/>
      <c r="L24" s="385"/>
      <c r="M24" s="385"/>
      <c r="N24" s="89"/>
      <c r="O24" s="89"/>
      <c r="AA24" s="85"/>
      <c r="AB24" s="85"/>
      <c r="AC24" s="85"/>
    </row>
    <row r="25" spans="1:29" ht="18" customHeight="1">
      <c r="A25" s="87"/>
      <c r="B25" s="89" t="s">
        <v>438</v>
      </c>
      <c r="C25" s="93"/>
      <c r="D25" s="28"/>
      <c r="E25" s="28"/>
      <c r="F25" s="28"/>
      <c r="G25" s="28" t="s">
        <v>266</v>
      </c>
      <c r="H25" s="28"/>
      <c r="I25" s="451">
        <v>0</v>
      </c>
      <c r="J25" s="451">
        <v>0</v>
      </c>
      <c r="K25" s="451">
        <v>0</v>
      </c>
      <c r="L25" s="451">
        <v>0</v>
      </c>
      <c r="M25" s="59">
        <v>0</v>
      </c>
      <c r="N25" s="89"/>
      <c r="O25" s="89"/>
      <c r="AA25" s="85"/>
      <c r="AB25" s="85"/>
      <c r="AC25" s="85"/>
    </row>
    <row r="26" spans="1:29" ht="18" customHeight="1">
      <c r="A26" s="87"/>
      <c r="B26" s="40" t="s">
        <v>439</v>
      </c>
      <c r="C26" s="93"/>
      <c r="D26" s="28"/>
      <c r="E26" s="28"/>
      <c r="F26" s="28"/>
      <c r="G26" s="451" t="s">
        <v>266</v>
      </c>
      <c r="H26" s="28"/>
      <c r="I26" s="451">
        <v>0</v>
      </c>
      <c r="J26" s="451">
        <v>4</v>
      </c>
      <c r="K26" s="451">
        <v>1</v>
      </c>
      <c r="L26" s="451">
        <v>4</v>
      </c>
      <c r="M26" s="59">
        <v>5</v>
      </c>
      <c r="N26" s="89"/>
      <c r="O26" s="89"/>
      <c r="AA26" s="85"/>
      <c r="AB26" s="85"/>
      <c r="AC26" s="85"/>
    </row>
    <row r="27" spans="1:29" ht="18" customHeight="1">
      <c r="A27" s="87"/>
      <c r="B27" s="93" t="s">
        <v>452</v>
      </c>
      <c r="C27" s="93"/>
      <c r="D27" s="23"/>
      <c r="E27" s="23"/>
      <c r="F27" s="23"/>
      <c r="G27" s="23" t="s">
        <v>266</v>
      </c>
      <c r="H27" s="23"/>
      <c r="I27" s="452">
        <v>0</v>
      </c>
      <c r="J27" s="452">
        <v>4</v>
      </c>
      <c r="K27" s="452">
        <v>1</v>
      </c>
      <c r="L27" s="452">
        <v>4</v>
      </c>
      <c r="M27" s="96">
        <f>SUM(M25,M26)</f>
        <v>5</v>
      </c>
      <c r="N27" s="89"/>
      <c r="O27" s="89"/>
      <c r="P27" s="85"/>
      <c r="Q27" s="85"/>
      <c r="R27" s="85"/>
      <c r="S27" s="85"/>
      <c r="T27" s="85"/>
      <c r="U27" s="85"/>
      <c r="V27" s="85"/>
      <c r="W27" s="85"/>
      <c r="X27" s="85"/>
      <c r="Y27" s="85"/>
      <c r="Z27" s="85"/>
      <c r="AA27" s="85"/>
      <c r="AB27" s="85"/>
      <c r="AC27" s="85"/>
    </row>
    <row r="28" spans="1:29" ht="18" customHeight="1">
      <c r="A28" s="87"/>
      <c r="B28" s="89" t="s">
        <v>438</v>
      </c>
      <c r="C28" s="89"/>
      <c r="D28" s="89"/>
      <c r="E28" s="89"/>
      <c r="F28" s="89"/>
      <c r="G28" s="451" t="s">
        <v>441</v>
      </c>
      <c r="H28" s="451"/>
      <c r="I28" s="453">
        <v>0</v>
      </c>
      <c r="J28" s="453">
        <v>0</v>
      </c>
      <c r="K28" s="453">
        <v>0</v>
      </c>
      <c r="L28" s="453">
        <v>0</v>
      </c>
      <c r="M28" s="59" t="s">
        <v>448</v>
      </c>
      <c r="N28" s="89"/>
      <c r="O28" s="89"/>
      <c r="P28" s="85"/>
      <c r="Q28" s="85"/>
      <c r="R28" s="85"/>
      <c r="S28" s="85"/>
      <c r="T28" s="85"/>
      <c r="U28" s="85"/>
      <c r="V28" s="85"/>
      <c r="W28" s="85"/>
      <c r="X28" s="85"/>
      <c r="Y28" s="85"/>
      <c r="Z28" s="85"/>
      <c r="AA28" s="85"/>
      <c r="AB28" s="85"/>
      <c r="AC28" s="85"/>
    </row>
    <row r="29" spans="1:29" ht="18" customHeight="1">
      <c r="A29" s="87"/>
      <c r="B29" s="85" t="s">
        <v>439</v>
      </c>
      <c r="C29" s="85"/>
      <c r="D29" s="21"/>
      <c r="E29" s="21"/>
      <c r="F29" s="21"/>
      <c r="G29" s="91" t="s">
        <v>441</v>
      </c>
      <c r="H29" s="59"/>
      <c r="I29" s="455">
        <v>0</v>
      </c>
      <c r="J29" s="455">
        <v>1.0350565904252609</v>
      </c>
      <c r="K29" s="455">
        <v>0.20901716783409721</v>
      </c>
      <c r="L29" s="455">
        <v>0.69594761880652289</v>
      </c>
      <c r="M29" s="59" t="s">
        <v>449</v>
      </c>
      <c r="N29" s="89"/>
      <c r="O29" s="89"/>
      <c r="P29" s="85"/>
      <c r="Q29" s="85"/>
      <c r="R29" s="85"/>
      <c r="S29" s="85"/>
      <c r="T29" s="85"/>
      <c r="U29" s="85"/>
      <c r="V29" s="85"/>
      <c r="W29" s="85"/>
      <c r="X29" s="85"/>
      <c r="Y29" s="85"/>
      <c r="Z29" s="85"/>
      <c r="AA29" s="85"/>
      <c r="AB29" s="85"/>
      <c r="AC29" s="85"/>
    </row>
    <row r="30" spans="1:29" ht="18" customHeight="1">
      <c r="A30" s="87"/>
      <c r="B30" s="93" t="s">
        <v>453</v>
      </c>
      <c r="C30" s="93"/>
      <c r="D30" s="93"/>
      <c r="E30" s="93"/>
      <c r="F30" s="93"/>
      <c r="G30" s="452" t="s">
        <v>441</v>
      </c>
      <c r="H30" s="452"/>
      <c r="I30" s="454">
        <v>0</v>
      </c>
      <c r="J30" s="454">
        <v>0.85563492282493858</v>
      </c>
      <c r="K30" s="454">
        <v>0.17820439117004369</v>
      </c>
      <c r="L30" s="454">
        <v>0.59376014494872653</v>
      </c>
      <c r="M30" s="458">
        <f>(M28*M54+M29*M55)/M56</f>
        <v>0.8009308653351126</v>
      </c>
      <c r="N30" s="89"/>
      <c r="O30" s="89"/>
      <c r="P30" s="85"/>
      <c r="Q30" s="85"/>
      <c r="R30" s="85"/>
      <c r="S30" s="85"/>
      <c r="T30" s="85"/>
      <c r="U30" s="85"/>
      <c r="V30" s="85"/>
      <c r="W30" s="85"/>
      <c r="X30" s="85"/>
      <c r="Y30" s="85"/>
      <c r="Z30" s="85"/>
      <c r="AA30" s="85"/>
      <c r="AB30" s="85"/>
      <c r="AC30" s="85"/>
    </row>
    <row r="31" spans="1:29" ht="18" customHeight="1">
      <c r="A31" s="87"/>
      <c r="B31" s="192" t="s">
        <v>454</v>
      </c>
      <c r="C31" s="193"/>
      <c r="D31" s="193"/>
      <c r="E31" s="193"/>
      <c r="F31" s="193"/>
      <c r="G31" s="385"/>
      <c r="H31" s="385"/>
      <c r="I31" s="385"/>
      <c r="J31" s="385"/>
      <c r="K31" s="385"/>
      <c r="L31" s="385"/>
      <c r="M31" s="385"/>
      <c r="N31" s="89"/>
      <c r="O31" s="89"/>
      <c r="AB31" s="85"/>
      <c r="AC31" s="85"/>
    </row>
    <row r="32" spans="1:29" ht="18" customHeight="1">
      <c r="A32" s="87"/>
      <c r="B32" s="89" t="s">
        <v>438</v>
      </c>
      <c r="C32" s="93"/>
      <c r="D32" s="28"/>
      <c r="E32" s="28"/>
      <c r="F32" s="28"/>
      <c r="G32" s="28" t="s">
        <v>266</v>
      </c>
      <c r="H32" s="28"/>
      <c r="I32" s="451">
        <v>0</v>
      </c>
      <c r="J32" s="451">
        <v>0</v>
      </c>
      <c r="K32" s="451">
        <v>0</v>
      </c>
      <c r="L32" s="451">
        <v>0</v>
      </c>
      <c r="M32" s="59">
        <v>0</v>
      </c>
      <c r="N32" s="89"/>
      <c r="O32" s="89"/>
      <c r="AB32" s="85"/>
      <c r="AC32" s="85"/>
    </row>
    <row r="33" spans="1:30" ht="18" customHeight="1">
      <c r="A33" s="87"/>
      <c r="B33" s="40" t="s">
        <v>439</v>
      </c>
      <c r="C33" s="93"/>
      <c r="D33" s="28"/>
      <c r="E33" s="28"/>
      <c r="F33" s="28"/>
      <c r="G33" s="451" t="s">
        <v>266</v>
      </c>
      <c r="H33" s="28"/>
      <c r="I33" s="451">
        <v>1</v>
      </c>
      <c r="J33" s="451">
        <v>4</v>
      </c>
      <c r="K33" s="451">
        <v>1</v>
      </c>
      <c r="L33" s="451">
        <v>4</v>
      </c>
      <c r="M33" s="59">
        <v>5</v>
      </c>
      <c r="N33" s="89"/>
      <c r="O33" s="89"/>
      <c r="P33" s="85"/>
      <c r="Q33" s="85"/>
      <c r="R33" s="85"/>
      <c r="S33" s="85"/>
      <c r="T33" s="85"/>
      <c r="U33" s="85"/>
      <c r="V33" s="85"/>
      <c r="W33" s="85"/>
      <c r="X33" s="85"/>
      <c r="Y33" s="85"/>
      <c r="Z33" s="85"/>
      <c r="AA33" s="85"/>
      <c r="AB33" s="85"/>
      <c r="AC33" s="85"/>
    </row>
    <row r="34" spans="1:30" ht="18" customHeight="1">
      <c r="A34" s="87"/>
      <c r="B34" s="94" t="s">
        <v>455</v>
      </c>
      <c r="C34" s="94"/>
      <c r="D34" s="96"/>
      <c r="E34" s="96"/>
      <c r="F34" s="96"/>
      <c r="G34" s="96" t="s">
        <v>266</v>
      </c>
      <c r="H34" s="96"/>
      <c r="I34" s="92">
        <v>1</v>
      </c>
      <c r="J34" s="92">
        <v>4</v>
      </c>
      <c r="K34" s="92">
        <v>1</v>
      </c>
      <c r="L34" s="92">
        <v>4</v>
      </c>
      <c r="M34" s="96">
        <v>5</v>
      </c>
      <c r="N34" s="89"/>
      <c r="O34" s="89"/>
      <c r="P34" s="85"/>
      <c r="Q34" s="85"/>
      <c r="R34" s="85"/>
      <c r="S34" s="85"/>
      <c r="T34" s="85"/>
      <c r="U34" s="85"/>
      <c r="V34" s="85"/>
      <c r="W34" s="85"/>
      <c r="X34" s="85"/>
      <c r="Y34" s="85"/>
      <c r="Z34" s="85"/>
      <c r="AA34" s="85"/>
      <c r="AB34" s="85"/>
      <c r="AC34" s="85"/>
    </row>
    <row r="35" spans="1:30" ht="18" customHeight="1">
      <c r="A35" s="25"/>
      <c r="B35" s="89" t="s">
        <v>438</v>
      </c>
      <c r="C35" s="89"/>
      <c r="D35" s="89"/>
      <c r="E35" s="89"/>
      <c r="F35" s="89"/>
      <c r="G35" s="451" t="s">
        <v>441</v>
      </c>
      <c r="H35" s="451"/>
      <c r="I35" s="453">
        <v>0</v>
      </c>
      <c r="J35" s="453">
        <v>0</v>
      </c>
      <c r="K35" s="453">
        <v>0</v>
      </c>
      <c r="L35" s="453">
        <v>0</v>
      </c>
      <c r="M35" s="59" t="s">
        <v>448</v>
      </c>
      <c r="N35" s="97"/>
      <c r="O35" s="40"/>
      <c r="P35" s="85"/>
      <c r="Q35" s="85"/>
      <c r="R35" s="85"/>
      <c r="S35" s="85"/>
      <c r="T35" s="85"/>
      <c r="U35" s="85"/>
      <c r="V35" s="85"/>
      <c r="W35" s="85"/>
      <c r="X35" s="85"/>
      <c r="Y35" s="85"/>
      <c r="Z35" s="85"/>
      <c r="AA35" s="85"/>
      <c r="AB35" s="85"/>
      <c r="AC35" s="85"/>
    </row>
    <row r="36" spans="1:30" ht="18" customHeight="1">
      <c r="B36" s="85" t="s">
        <v>439</v>
      </c>
      <c r="C36" s="85"/>
      <c r="D36" s="21"/>
      <c r="E36" s="21"/>
      <c r="F36" s="21"/>
      <c r="G36" s="91" t="s">
        <v>441</v>
      </c>
      <c r="H36" s="59"/>
      <c r="I36" s="455">
        <v>0.36369627433173535</v>
      </c>
      <c r="J36" s="455">
        <v>1.0350565904252609</v>
      </c>
      <c r="K36" s="455">
        <v>0.20901716783409721</v>
      </c>
      <c r="L36" s="455">
        <v>0.69594761880652289</v>
      </c>
      <c r="M36" s="59" t="s">
        <v>449</v>
      </c>
      <c r="N36" s="85"/>
      <c r="O36" s="85"/>
      <c r="AA36" s="85"/>
      <c r="AB36" s="85"/>
      <c r="AC36" s="85"/>
    </row>
    <row r="37" spans="1:30" ht="18" customHeight="1">
      <c r="B37" s="93" t="s">
        <v>456</v>
      </c>
      <c r="C37" s="93"/>
      <c r="D37" s="93"/>
      <c r="E37" s="93"/>
      <c r="F37" s="93"/>
      <c r="G37" s="452" t="s">
        <v>441</v>
      </c>
      <c r="H37" s="452"/>
      <c r="I37" s="454">
        <v>0.28506702068189738</v>
      </c>
      <c r="J37" s="454">
        <v>0.85563492282493858</v>
      </c>
      <c r="K37" s="454">
        <v>0.17820439117004369</v>
      </c>
      <c r="L37" s="454">
        <v>0.59376014494872653</v>
      </c>
      <c r="M37" s="459">
        <f>(M35*M54+M36*M55)/M56</f>
        <v>0.8009308653351126</v>
      </c>
      <c r="N37" s="95"/>
      <c r="AA37" s="85"/>
      <c r="AB37" s="85"/>
      <c r="AC37" s="85"/>
    </row>
    <row r="38" spans="1:30" ht="18" customHeight="1">
      <c r="B38" s="192" t="s">
        <v>457</v>
      </c>
      <c r="C38" s="193"/>
      <c r="D38" s="193"/>
      <c r="E38" s="193"/>
      <c r="F38" s="193"/>
      <c r="G38" s="385"/>
      <c r="H38" s="385"/>
      <c r="I38" s="385"/>
      <c r="J38" s="385"/>
      <c r="K38" s="385"/>
      <c r="L38" s="385"/>
      <c r="M38" s="385"/>
      <c r="N38" s="85"/>
      <c r="P38" s="85"/>
      <c r="Q38" s="85"/>
      <c r="R38" s="85"/>
      <c r="S38" s="85"/>
      <c r="T38" s="85"/>
      <c r="U38" s="85"/>
      <c r="V38" s="85"/>
      <c r="W38" s="85"/>
      <c r="X38" s="85"/>
      <c r="Y38" s="85"/>
      <c r="Z38" s="85"/>
      <c r="AA38" s="85"/>
      <c r="AB38" s="85"/>
      <c r="AC38" s="85"/>
    </row>
    <row r="39" spans="1:30" ht="18" customHeight="1">
      <c r="B39" s="89" t="s">
        <v>438</v>
      </c>
      <c r="C39" s="93"/>
      <c r="D39" s="28"/>
      <c r="E39" s="28"/>
      <c r="F39" s="28"/>
      <c r="G39" s="28" t="s">
        <v>266</v>
      </c>
      <c r="H39" s="28"/>
      <c r="I39" s="451">
        <v>12</v>
      </c>
      <c r="J39" s="451">
        <v>17</v>
      </c>
      <c r="K39" s="451">
        <v>6</v>
      </c>
      <c r="L39" s="451">
        <v>8</v>
      </c>
      <c r="M39" s="59">
        <v>9</v>
      </c>
      <c r="N39" s="85"/>
      <c r="O39" s="85"/>
      <c r="P39" s="85"/>
      <c r="Q39" s="85"/>
      <c r="R39" s="85"/>
      <c r="S39" s="85"/>
      <c r="T39" s="85"/>
      <c r="U39" s="85"/>
      <c r="V39" s="85"/>
      <c r="W39" s="85"/>
      <c r="X39" s="85"/>
      <c r="Y39" s="85"/>
      <c r="Z39" s="85"/>
      <c r="AA39" s="85"/>
      <c r="AB39" s="85"/>
      <c r="AC39" s="85"/>
    </row>
    <row r="40" spans="1:30" ht="18" customHeight="1">
      <c r="B40" s="40" t="s">
        <v>439</v>
      </c>
      <c r="C40" s="93"/>
      <c r="D40" s="28"/>
      <c r="E40" s="28"/>
      <c r="F40" s="28"/>
      <c r="G40" s="451" t="s">
        <v>266</v>
      </c>
      <c r="H40" s="28"/>
      <c r="I40" s="453" t="s">
        <v>22</v>
      </c>
      <c r="J40" s="453" t="s">
        <v>22</v>
      </c>
      <c r="K40" s="453" t="s">
        <v>22</v>
      </c>
      <c r="L40" s="451">
        <v>35</v>
      </c>
      <c r="M40" s="59">
        <v>54</v>
      </c>
      <c r="N40" s="85"/>
      <c r="O40" s="85"/>
      <c r="P40" s="100"/>
      <c r="Q40" s="100"/>
      <c r="R40" s="100"/>
      <c r="S40" s="100"/>
      <c r="T40" s="100"/>
      <c r="U40" s="100"/>
      <c r="V40" s="100"/>
      <c r="W40" s="100"/>
      <c r="X40" s="100"/>
      <c r="Y40" s="100"/>
      <c r="Z40" s="100"/>
      <c r="AA40" s="100"/>
      <c r="AB40" s="100"/>
      <c r="AC40" s="100"/>
      <c r="AD40" s="101"/>
    </row>
    <row r="41" spans="1:30" ht="18" customHeight="1">
      <c r="B41" s="93" t="s">
        <v>458</v>
      </c>
      <c r="C41" s="93"/>
      <c r="D41" s="23"/>
      <c r="E41" s="23"/>
      <c r="F41" s="23"/>
      <c r="G41" s="23" t="s">
        <v>266</v>
      </c>
      <c r="H41" s="23"/>
      <c r="I41" s="454" t="s">
        <v>22</v>
      </c>
      <c r="J41" s="454" t="s">
        <v>22</v>
      </c>
      <c r="K41" s="454" t="s">
        <v>22</v>
      </c>
      <c r="L41" s="452">
        <v>43</v>
      </c>
      <c r="M41" s="96">
        <f>SUM(M39:M40)</f>
        <v>63</v>
      </c>
      <c r="N41" s="85"/>
      <c r="O41" s="85"/>
      <c r="P41" s="100"/>
      <c r="Q41" s="100"/>
      <c r="R41" s="100"/>
      <c r="S41" s="100"/>
      <c r="T41" s="100"/>
      <c r="U41" s="100"/>
      <c r="V41" s="100"/>
      <c r="W41" s="100"/>
      <c r="X41" s="100"/>
      <c r="Y41" s="100"/>
      <c r="Z41" s="100"/>
      <c r="AA41" s="100"/>
      <c r="AB41" s="100"/>
      <c r="AC41" s="100"/>
      <c r="AD41" s="101"/>
    </row>
    <row r="42" spans="1:30" ht="18" customHeight="1">
      <c r="B42" s="89" t="s">
        <v>438</v>
      </c>
      <c r="C42" s="89"/>
      <c r="D42" s="89"/>
      <c r="E42" s="89"/>
      <c r="F42" s="89"/>
      <c r="G42" s="451" t="s">
        <v>441</v>
      </c>
      <c r="H42" s="451"/>
      <c r="I42" s="453">
        <v>15.822784810126583</v>
      </c>
      <c r="J42" s="453">
        <v>20.978123519191282</v>
      </c>
      <c r="K42" s="453">
        <v>7.2530517215118264</v>
      </c>
      <c r="L42" s="453">
        <v>8.0876049366740546</v>
      </c>
      <c r="M42" s="59" t="s">
        <v>459</v>
      </c>
      <c r="N42" s="85"/>
      <c r="O42" s="85"/>
      <c r="P42" s="33"/>
      <c r="Q42" s="85"/>
      <c r="R42" s="85"/>
      <c r="S42" s="85"/>
      <c r="T42" s="85"/>
      <c r="U42" s="85"/>
      <c r="V42" s="85"/>
      <c r="W42" s="85"/>
      <c r="X42" s="85"/>
      <c r="Y42" s="85"/>
      <c r="Z42" s="85"/>
      <c r="AA42" s="85"/>
      <c r="AB42" s="85"/>
      <c r="AC42" s="85"/>
    </row>
    <row r="43" spans="1:30" ht="18" customHeight="1">
      <c r="B43" s="85" t="s">
        <v>439</v>
      </c>
      <c r="C43" s="85"/>
      <c r="D43" s="21"/>
      <c r="E43" s="21"/>
      <c r="F43" s="21"/>
      <c r="G43" s="91" t="s">
        <v>441</v>
      </c>
      <c r="H43" s="59"/>
      <c r="I43" s="453" t="s">
        <v>22</v>
      </c>
      <c r="J43" s="453" t="s">
        <v>22</v>
      </c>
      <c r="K43" s="453" t="s">
        <v>22</v>
      </c>
      <c r="L43" s="455">
        <v>6.0895416645570748</v>
      </c>
      <c r="M43" s="59" t="s">
        <v>460</v>
      </c>
      <c r="N43" s="85"/>
      <c r="O43" s="85"/>
      <c r="P43" s="25"/>
      <c r="Q43" s="25"/>
      <c r="R43" s="25"/>
      <c r="S43" s="25"/>
      <c r="T43" s="25"/>
      <c r="U43" s="25"/>
      <c r="V43" s="25"/>
      <c r="W43" s="25"/>
      <c r="X43" s="25"/>
      <c r="Y43" s="25"/>
      <c r="Z43" s="25"/>
      <c r="AA43" s="25"/>
      <c r="AB43" s="25"/>
      <c r="AC43" s="25"/>
    </row>
    <row r="44" spans="1:30" ht="18" customHeight="1">
      <c r="B44" s="93" t="s">
        <v>461</v>
      </c>
      <c r="C44" s="93"/>
      <c r="D44" s="93"/>
      <c r="E44" s="93"/>
      <c r="F44" s="93"/>
      <c r="G44" s="452" t="s">
        <v>441</v>
      </c>
      <c r="H44" s="452"/>
      <c r="I44" s="454" t="s">
        <v>22</v>
      </c>
      <c r="J44" s="454" t="s">
        <v>22</v>
      </c>
      <c r="K44" s="454" t="s">
        <v>22</v>
      </c>
      <c r="L44" s="454">
        <v>6.3829215581988104</v>
      </c>
      <c r="M44" s="458">
        <f>(M42*M54+M43*M55)/M56</f>
        <v>10.084424489845578</v>
      </c>
      <c r="N44" s="95"/>
      <c r="O44" s="85"/>
      <c r="P44" s="103"/>
      <c r="Q44" s="25"/>
      <c r="R44" s="25"/>
      <c r="S44" s="25"/>
      <c r="T44" s="25"/>
      <c r="U44" s="25"/>
      <c r="V44" s="25"/>
      <c r="W44" s="25"/>
      <c r="X44" s="25"/>
      <c r="Y44" s="25"/>
      <c r="Z44" s="25"/>
      <c r="AA44" s="25"/>
      <c r="AB44" s="25"/>
      <c r="AC44" s="25"/>
    </row>
    <row r="45" spans="1:30" ht="18" customHeight="1">
      <c r="B45" s="192" t="s">
        <v>462</v>
      </c>
      <c r="C45" s="193"/>
      <c r="D45" s="193"/>
      <c r="E45" s="193"/>
      <c r="F45" s="193"/>
      <c r="G45" s="385"/>
      <c r="H45" s="385"/>
      <c r="I45" s="385"/>
      <c r="J45" s="385"/>
      <c r="K45" s="385"/>
      <c r="L45" s="385"/>
      <c r="M45" s="385"/>
      <c r="N45" s="85"/>
      <c r="O45" s="85"/>
      <c r="P45" s="85"/>
      <c r="Q45" s="85"/>
      <c r="R45" s="85"/>
      <c r="S45" s="85"/>
      <c r="T45" s="85"/>
      <c r="U45" s="85"/>
      <c r="V45" s="85"/>
      <c r="W45" s="85"/>
      <c r="X45" s="85"/>
      <c r="Y45" s="85"/>
      <c r="Z45" s="85"/>
      <c r="AA45" s="85"/>
      <c r="AB45" s="85"/>
      <c r="AC45" s="85"/>
    </row>
    <row r="46" spans="1:30" ht="18" customHeight="1">
      <c r="B46" s="89" t="s">
        <v>438</v>
      </c>
      <c r="C46" s="93"/>
      <c r="D46" s="28"/>
      <c r="E46" s="28"/>
      <c r="F46" s="28"/>
      <c r="G46" s="28" t="s">
        <v>266</v>
      </c>
      <c r="H46" s="28"/>
      <c r="I46" s="451">
        <v>0</v>
      </c>
      <c r="J46" s="451">
        <v>0</v>
      </c>
      <c r="K46" s="451">
        <v>0</v>
      </c>
      <c r="L46" s="451">
        <v>0</v>
      </c>
      <c r="M46" s="59">
        <v>0</v>
      </c>
      <c r="N46" s="85"/>
      <c r="O46" s="85"/>
      <c r="P46" s="85"/>
      <c r="Q46" s="85"/>
      <c r="R46" s="85"/>
      <c r="S46" s="85"/>
      <c r="T46" s="85"/>
      <c r="U46" s="85"/>
      <c r="V46" s="85"/>
      <c r="W46" s="85"/>
      <c r="X46" s="85"/>
      <c r="Y46" s="85"/>
      <c r="Z46" s="85"/>
      <c r="AA46" s="85"/>
      <c r="AB46" s="85"/>
      <c r="AC46" s="85"/>
    </row>
    <row r="47" spans="1:30" ht="18" customHeight="1">
      <c r="B47" s="40" t="s">
        <v>439</v>
      </c>
      <c r="C47" s="93"/>
      <c r="D47" s="28"/>
      <c r="E47" s="28"/>
      <c r="F47" s="28"/>
      <c r="G47" s="451" t="s">
        <v>266</v>
      </c>
      <c r="H47" s="28"/>
      <c r="I47" s="451">
        <v>0</v>
      </c>
      <c r="J47" s="451">
        <v>0</v>
      </c>
      <c r="K47" s="451">
        <v>0</v>
      </c>
      <c r="L47" s="451">
        <v>0</v>
      </c>
      <c r="M47" s="59">
        <v>0</v>
      </c>
      <c r="N47" s="85"/>
      <c r="O47" s="85"/>
      <c r="P47" s="85"/>
      <c r="Q47" s="85"/>
      <c r="R47" s="85"/>
      <c r="S47" s="85"/>
      <c r="T47" s="85"/>
      <c r="U47" s="85"/>
      <c r="V47" s="85"/>
      <c r="W47" s="85"/>
      <c r="X47" s="85"/>
      <c r="Y47" s="85"/>
      <c r="Z47" s="85"/>
      <c r="AA47" s="85"/>
      <c r="AB47" s="85"/>
      <c r="AC47" s="85"/>
    </row>
    <row r="48" spans="1:30" ht="18" customHeight="1">
      <c r="B48" s="93" t="s">
        <v>463</v>
      </c>
      <c r="C48" s="93"/>
      <c r="D48" s="23"/>
      <c r="E48" s="23"/>
      <c r="F48" s="23"/>
      <c r="G48" s="23" t="s">
        <v>266</v>
      </c>
      <c r="H48" s="23"/>
      <c r="I48" s="92">
        <v>0</v>
      </c>
      <c r="J48" s="92">
        <v>0</v>
      </c>
      <c r="K48" s="452">
        <v>0</v>
      </c>
      <c r="L48" s="452">
        <v>0</v>
      </c>
      <c r="M48" s="96">
        <f>SUM(M46:M47)</f>
        <v>0</v>
      </c>
      <c r="N48" s="85"/>
      <c r="P48" s="85"/>
      <c r="Q48" s="85"/>
      <c r="R48" s="85"/>
      <c r="S48" s="85"/>
      <c r="T48" s="85"/>
      <c r="U48" s="85"/>
      <c r="V48" s="85"/>
      <c r="W48" s="85"/>
      <c r="X48" s="85"/>
      <c r="Y48" s="85"/>
      <c r="Z48" s="85"/>
      <c r="AA48" s="85"/>
      <c r="AB48" s="85"/>
      <c r="AC48" s="85"/>
    </row>
    <row r="49" spans="1:30" ht="18" customHeight="1">
      <c r="B49" s="192" t="s">
        <v>464</v>
      </c>
      <c r="C49" s="193"/>
      <c r="D49" s="193"/>
      <c r="E49" s="193"/>
      <c r="F49" s="193"/>
      <c r="G49" s="385"/>
      <c r="H49" s="385"/>
      <c r="I49" s="385"/>
      <c r="J49" s="385"/>
      <c r="K49" s="385"/>
      <c r="L49" s="385"/>
      <c r="M49" s="385"/>
      <c r="N49" s="85"/>
      <c r="P49" s="85"/>
      <c r="Q49" s="85"/>
      <c r="R49" s="85"/>
      <c r="S49" s="85"/>
      <c r="T49" s="85"/>
      <c r="U49" s="85"/>
      <c r="V49" s="85"/>
      <c r="W49" s="85"/>
      <c r="X49" s="85"/>
      <c r="Y49" s="85"/>
      <c r="Z49" s="85"/>
      <c r="AA49" s="85"/>
      <c r="AB49" s="85"/>
      <c r="AC49" s="85"/>
    </row>
    <row r="50" spans="1:30" ht="18" customHeight="1">
      <c r="B50" s="89" t="s">
        <v>438</v>
      </c>
      <c r="C50" s="93"/>
      <c r="D50" s="28"/>
      <c r="E50" s="28"/>
      <c r="F50" s="28"/>
      <c r="G50" s="28" t="s">
        <v>266</v>
      </c>
      <c r="H50" s="28"/>
      <c r="I50" s="451">
        <v>0</v>
      </c>
      <c r="J50" s="451">
        <v>0</v>
      </c>
      <c r="K50" s="451">
        <v>0</v>
      </c>
      <c r="L50" s="451">
        <v>0</v>
      </c>
      <c r="M50" s="59">
        <v>0</v>
      </c>
      <c r="N50" s="85"/>
      <c r="O50" s="85"/>
      <c r="P50" s="85"/>
      <c r="Q50" s="85"/>
      <c r="R50" s="85"/>
      <c r="S50" s="85"/>
      <c r="T50" s="85"/>
      <c r="U50" s="85"/>
      <c r="V50" s="85"/>
      <c r="W50" s="85"/>
      <c r="X50" s="85"/>
      <c r="Y50" s="85"/>
      <c r="Z50" s="85"/>
      <c r="AA50" s="85"/>
      <c r="AB50" s="85"/>
      <c r="AC50" s="85"/>
    </row>
    <row r="51" spans="1:30" ht="18" customHeight="1">
      <c r="B51" s="40" t="s">
        <v>439</v>
      </c>
      <c r="C51" s="93"/>
      <c r="D51" s="28"/>
      <c r="E51" s="28"/>
      <c r="F51" s="28"/>
      <c r="G51" s="451" t="s">
        <v>266</v>
      </c>
      <c r="H51" s="28"/>
      <c r="I51" s="451">
        <v>0</v>
      </c>
      <c r="J51" s="451">
        <v>0</v>
      </c>
      <c r="K51" s="451">
        <v>0</v>
      </c>
      <c r="L51" s="451">
        <v>0</v>
      </c>
      <c r="M51" s="59">
        <v>0</v>
      </c>
      <c r="N51" s="85"/>
      <c r="O51" s="85"/>
      <c r="P51" s="85"/>
      <c r="Q51" s="85"/>
      <c r="R51" s="85"/>
      <c r="S51" s="85"/>
      <c r="T51" s="85"/>
      <c r="U51" s="85"/>
      <c r="V51" s="85"/>
      <c r="W51" s="85"/>
      <c r="X51" s="85"/>
      <c r="Y51" s="85"/>
      <c r="Z51" s="85"/>
      <c r="AA51" s="85"/>
      <c r="AB51" s="85"/>
      <c r="AC51" s="85"/>
    </row>
    <row r="52" spans="1:30" ht="18" customHeight="1">
      <c r="B52" s="93" t="s">
        <v>465</v>
      </c>
      <c r="C52" s="93"/>
      <c r="D52" s="23"/>
      <c r="E52" s="23"/>
      <c r="F52" s="23"/>
      <c r="G52" s="23" t="s">
        <v>266</v>
      </c>
      <c r="H52" s="23"/>
      <c r="I52" s="92">
        <v>0</v>
      </c>
      <c r="J52" s="92">
        <v>0</v>
      </c>
      <c r="K52" s="452">
        <v>0</v>
      </c>
      <c r="L52" s="452">
        <v>0</v>
      </c>
      <c r="M52" s="96">
        <f>SUM(M50:M51)</f>
        <v>0</v>
      </c>
      <c r="N52" s="85"/>
      <c r="O52" s="85"/>
      <c r="P52" s="463"/>
      <c r="Q52" s="85"/>
      <c r="R52" s="85"/>
      <c r="S52" s="85"/>
      <c r="T52" s="85"/>
      <c r="U52" s="85"/>
      <c r="V52" s="85"/>
      <c r="W52" s="85"/>
      <c r="X52" s="85"/>
      <c r="Y52" s="85"/>
      <c r="Z52" s="85"/>
      <c r="AA52" s="85"/>
      <c r="AB52" s="85"/>
      <c r="AC52" s="85"/>
    </row>
    <row r="53" spans="1:30" ht="18" customHeight="1">
      <c r="A53" s="25"/>
      <c r="B53" s="192" t="s">
        <v>466</v>
      </c>
      <c r="C53" s="193"/>
      <c r="D53" s="193"/>
      <c r="E53" s="193"/>
      <c r="F53" s="193"/>
      <c r="G53" s="385"/>
      <c r="H53" s="385"/>
      <c r="I53" s="385"/>
      <c r="J53" s="385"/>
      <c r="K53" s="385"/>
      <c r="L53" s="385"/>
      <c r="M53" s="385"/>
      <c r="N53" s="25"/>
      <c r="O53" s="104"/>
      <c r="P53" s="85"/>
      <c r="Q53" s="85"/>
      <c r="R53" s="85"/>
      <c r="S53" s="85"/>
      <c r="T53" s="85"/>
      <c r="U53" s="85"/>
      <c r="V53" s="85"/>
      <c r="W53" s="85"/>
      <c r="X53" s="85"/>
      <c r="Y53" s="85"/>
      <c r="Z53" s="85"/>
      <c r="AA53" s="85"/>
      <c r="AB53" s="85"/>
      <c r="AC53" s="85"/>
    </row>
    <row r="54" spans="1:30" ht="18" customHeight="1">
      <c r="B54" s="89" t="s">
        <v>438</v>
      </c>
      <c r="C54" s="93"/>
      <c r="D54" s="28"/>
      <c r="E54" s="28"/>
      <c r="F54" s="28"/>
      <c r="G54" s="28" t="s">
        <v>467</v>
      </c>
      <c r="H54" s="28"/>
      <c r="I54" s="464">
        <v>758400</v>
      </c>
      <c r="J54" s="464">
        <v>810368</v>
      </c>
      <c r="K54" s="464">
        <v>827238</v>
      </c>
      <c r="L54" s="464">
        <v>989168</v>
      </c>
      <c r="M54" s="460">
        <v>1293070</v>
      </c>
      <c r="N54" s="85"/>
      <c r="O54" s="85"/>
      <c r="P54" s="85"/>
      <c r="Q54" s="85"/>
      <c r="R54" s="85"/>
      <c r="S54" s="85"/>
      <c r="T54" s="85"/>
      <c r="U54" s="85"/>
      <c r="V54" s="85"/>
      <c r="W54" s="85"/>
      <c r="X54" s="85"/>
      <c r="Y54" s="85"/>
      <c r="Z54" s="85"/>
      <c r="AA54" s="85"/>
      <c r="AB54" s="85"/>
      <c r="AC54" s="85"/>
    </row>
    <row r="55" spans="1:30" ht="18" customHeight="1">
      <c r="B55" s="40" t="s">
        <v>439</v>
      </c>
      <c r="C55" s="93"/>
      <c r="D55" s="28"/>
      <c r="E55" s="28"/>
      <c r="F55" s="28"/>
      <c r="G55" s="28" t="s">
        <v>467</v>
      </c>
      <c r="H55" s="28"/>
      <c r="I55" s="464">
        <v>2749547</v>
      </c>
      <c r="J55" s="464">
        <v>3864523</v>
      </c>
      <c r="K55" s="464">
        <v>4784296</v>
      </c>
      <c r="L55" s="464">
        <v>5747559</v>
      </c>
      <c r="M55" s="460">
        <v>4953667</v>
      </c>
      <c r="N55" s="102"/>
      <c r="P55" s="85"/>
      <c r="Q55" s="85"/>
      <c r="R55" s="85"/>
      <c r="S55" s="85"/>
      <c r="T55" s="85"/>
      <c r="U55" s="85"/>
      <c r="V55" s="85"/>
      <c r="W55" s="85"/>
      <c r="X55" s="85"/>
      <c r="Y55" s="85"/>
      <c r="Z55" s="85"/>
      <c r="AA55" s="85"/>
      <c r="AB55" s="85"/>
      <c r="AC55" s="85"/>
    </row>
    <row r="56" spans="1:30" ht="18" customHeight="1">
      <c r="B56" s="94" t="s">
        <v>468</v>
      </c>
      <c r="C56" s="94"/>
      <c r="D56" s="96"/>
      <c r="E56" s="96"/>
      <c r="F56" s="96"/>
      <c r="G56" s="96" t="s">
        <v>467</v>
      </c>
      <c r="H56" s="96"/>
      <c r="I56" s="461">
        <v>3507947</v>
      </c>
      <c r="J56" s="862">
        <v>4674891</v>
      </c>
      <c r="K56" s="862">
        <v>5611534</v>
      </c>
      <c r="L56" s="862">
        <v>6736727</v>
      </c>
      <c r="M56" s="462">
        <v>6246736</v>
      </c>
      <c r="N56" s="85"/>
      <c r="P56" s="85"/>
      <c r="Q56" s="85"/>
      <c r="R56" s="85"/>
      <c r="S56" s="85"/>
      <c r="T56" s="85"/>
      <c r="U56" s="85"/>
      <c r="V56" s="85"/>
      <c r="W56" s="85"/>
      <c r="X56" s="85"/>
      <c r="Y56" s="85"/>
      <c r="Z56" s="85"/>
      <c r="AA56" s="85"/>
      <c r="AB56" s="85"/>
      <c r="AC56" s="85"/>
    </row>
    <row r="57" spans="1:30" ht="18" customHeight="1">
      <c r="B57" s="192" t="s">
        <v>469</v>
      </c>
      <c r="C57" s="193"/>
      <c r="D57" s="193"/>
      <c r="E57" s="193"/>
      <c r="F57" s="193"/>
      <c r="G57" s="385"/>
      <c r="H57" s="385"/>
      <c r="I57" s="385"/>
      <c r="J57" s="385"/>
      <c r="K57" s="385"/>
      <c r="L57" s="385"/>
      <c r="M57" s="385"/>
      <c r="N57" s="85"/>
      <c r="O57" s="85"/>
      <c r="P57" s="85"/>
      <c r="Q57" s="85"/>
      <c r="R57" s="85"/>
      <c r="S57" s="85"/>
      <c r="T57" s="85"/>
      <c r="U57" s="85"/>
      <c r="V57" s="85"/>
      <c r="W57" s="85"/>
      <c r="X57" s="85"/>
      <c r="Y57" s="85"/>
      <c r="Z57" s="85"/>
      <c r="AA57" s="85"/>
      <c r="AB57" s="85"/>
      <c r="AC57" s="85"/>
    </row>
    <row r="58" spans="1:30" ht="18" customHeight="1">
      <c r="B58" s="94" t="s">
        <v>470</v>
      </c>
      <c r="C58" s="94"/>
      <c r="D58" s="96"/>
      <c r="E58" s="96"/>
      <c r="F58" s="96"/>
      <c r="G58" s="96" t="s">
        <v>467</v>
      </c>
      <c r="H58" s="96"/>
      <c r="I58" s="461">
        <v>2018</v>
      </c>
      <c r="J58" s="461">
        <v>3143</v>
      </c>
      <c r="K58" s="461">
        <v>2291</v>
      </c>
      <c r="L58" s="461">
        <v>3162</v>
      </c>
      <c r="M58" s="461">
        <v>7449</v>
      </c>
      <c r="N58" s="85"/>
      <c r="O58" s="102"/>
      <c r="P58" s="85"/>
      <c r="Q58" s="85"/>
      <c r="R58" s="85"/>
      <c r="S58" s="85"/>
      <c r="T58" s="85"/>
      <c r="U58" s="85"/>
      <c r="V58" s="85"/>
      <c r="W58" s="85"/>
      <c r="X58" s="85"/>
      <c r="Y58" s="85"/>
      <c r="Z58" s="85"/>
      <c r="AA58" s="85"/>
      <c r="AB58" s="85"/>
      <c r="AC58" s="85"/>
    </row>
    <row r="59" spans="1:30" ht="18" customHeight="1">
      <c r="B59" s="192" t="s">
        <v>471</v>
      </c>
      <c r="C59" s="193"/>
      <c r="D59" s="193"/>
      <c r="E59" s="193"/>
      <c r="F59" s="193"/>
      <c r="G59" s="385"/>
      <c r="H59" s="385"/>
      <c r="I59" s="385"/>
      <c r="J59" s="385"/>
      <c r="K59" s="385"/>
      <c r="L59" s="385"/>
      <c r="M59" s="385"/>
      <c r="N59" s="85"/>
      <c r="O59" s="85"/>
      <c r="P59" s="85"/>
      <c r="Q59" s="85"/>
      <c r="R59" s="85"/>
      <c r="S59" s="85"/>
      <c r="T59" s="85"/>
      <c r="U59" s="85"/>
      <c r="V59" s="85"/>
      <c r="W59" s="85"/>
      <c r="X59" s="85"/>
      <c r="Y59" s="85"/>
      <c r="Z59" s="85"/>
      <c r="AA59" s="85"/>
      <c r="AB59" s="85"/>
      <c r="AC59" s="85"/>
    </row>
    <row r="60" spans="1:30" s="101" customFormat="1" ht="18" customHeight="1">
      <c r="B60" s="98" t="s">
        <v>472</v>
      </c>
      <c r="C60" s="99"/>
      <c r="D60" s="70"/>
      <c r="E60" s="70"/>
      <c r="F60" s="70"/>
      <c r="G60" s="70" t="s">
        <v>266</v>
      </c>
      <c r="H60" s="70"/>
      <c r="I60" s="399" t="s">
        <v>22</v>
      </c>
      <c r="J60" s="399" t="s">
        <v>22</v>
      </c>
      <c r="K60" s="399">
        <v>2</v>
      </c>
      <c r="L60" s="399">
        <v>2</v>
      </c>
      <c r="M60" s="399">
        <v>4</v>
      </c>
      <c r="N60" s="100"/>
      <c r="O60" s="100"/>
      <c r="P60" s="85"/>
      <c r="Q60" s="85"/>
      <c r="R60" s="85"/>
      <c r="S60" s="85"/>
      <c r="T60" s="85"/>
      <c r="U60" s="85"/>
      <c r="V60" s="85"/>
      <c r="W60" s="85"/>
      <c r="X60" s="85"/>
      <c r="Y60" s="85"/>
      <c r="Z60" s="85"/>
      <c r="AA60" s="85"/>
      <c r="AB60" s="85"/>
      <c r="AC60" s="85"/>
      <c r="AD60" s="20"/>
    </row>
    <row r="61" spans="1:30" s="101" customFormat="1" ht="18" customHeight="1">
      <c r="B61" s="98" t="s">
        <v>473</v>
      </c>
      <c r="C61" s="99"/>
      <c r="D61" s="70"/>
      <c r="E61" s="70"/>
      <c r="F61" s="70"/>
      <c r="G61" s="70" t="s">
        <v>266</v>
      </c>
      <c r="H61" s="70"/>
      <c r="I61" s="399" t="s">
        <v>22</v>
      </c>
      <c r="J61" s="399" t="s">
        <v>22</v>
      </c>
      <c r="K61" s="399">
        <v>11</v>
      </c>
      <c r="L61" s="399">
        <v>4</v>
      </c>
      <c r="M61" s="399">
        <v>7</v>
      </c>
      <c r="N61" s="100"/>
      <c r="O61" s="100"/>
      <c r="P61" s="85"/>
      <c r="Q61" s="85"/>
      <c r="R61" s="85"/>
      <c r="S61" s="85"/>
      <c r="T61" s="85"/>
      <c r="U61" s="85"/>
      <c r="V61" s="85"/>
      <c r="W61" s="85"/>
      <c r="X61" s="85"/>
      <c r="Y61" s="85"/>
      <c r="Z61" s="85"/>
      <c r="AA61" s="85"/>
      <c r="AB61" s="85"/>
      <c r="AC61" s="85"/>
      <c r="AD61" s="20"/>
    </row>
    <row r="62" spans="1:30" ht="18" customHeight="1">
      <c r="B62" s="98" t="s">
        <v>474</v>
      </c>
      <c r="C62" s="93"/>
      <c r="D62" s="28"/>
      <c r="E62" s="28"/>
      <c r="F62" s="28"/>
      <c r="G62" s="28" t="s">
        <v>441</v>
      </c>
      <c r="H62" s="28"/>
      <c r="I62" s="399" t="s">
        <v>22</v>
      </c>
      <c r="J62" s="399" t="s">
        <v>22</v>
      </c>
      <c r="K62" s="514">
        <v>0.56000000000000005</v>
      </c>
      <c r="L62" s="513">
        <v>0.6</v>
      </c>
      <c r="M62" s="514">
        <v>1.1200000000000001</v>
      </c>
      <c r="N62" s="85"/>
      <c r="O62" s="100"/>
      <c r="P62" s="85"/>
      <c r="Q62" s="85"/>
      <c r="R62" s="85"/>
      <c r="S62" s="85"/>
      <c r="T62" s="85"/>
      <c r="U62" s="85"/>
      <c r="V62" s="85"/>
      <c r="W62" s="85"/>
      <c r="X62" s="85"/>
      <c r="Y62" s="85"/>
      <c r="Z62" s="85"/>
      <c r="AA62" s="85"/>
      <c r="AB62" s="85"/>
      <c r="AC62" s="85"/>
    </row>
    <row r="63" spans="1:30" ht="18" customHeight="1">
      <c r="A63" s="25"/>
      <c r="B63" s="25" t="s">
        <v>475</v>
      </c>
      <c r="C63" s="25"/>
      <c r="D63" s="25"/>
      <c r="E63" s="25"/>
      <c r="F63" s="25"/>
      <c r="G63" s="28" t="s">
        <v>441</v>
      </c>
      <c r="H63" s="28"/>
      <c r="I63" s="399" t="s">
        <v>22</v>
      </c>
      <c r="J63" s="399" t="s">
        <v>22</v>
      </c>
      <c r="K63" s="28">
        <v>3.08</v>
      </c>
      <c r="L63" s="445">
        <v>1.2</v>
      </c>
      <c r="M63" s="28">
        <v>1.96</v>
      </c>
      <c r="N63" s="25"/>
      <c r="O63" s="33"/>
      <c r="P63" s="85"/>
      <c r="Q63" s="85"/>
      <c r="R63" s="85"/>
      <c r="S63" s="85"/>
      <c r="T63" s="85"/>
      <c r="U63" s="85"/>
      <c r="V63" s="85"/>
      <c r="W63" s="85"/>
      <c r="X63" s="85"/>
      <c r="Y63" s="85"/>
      <c r="Z63" s="85"/>
      <c r="AA63" s="85"/>
      <c r="AB63" s="85"/>
      <c r="AC63" s="85"/>
    </row>
    <row r="64" spans="1:30" ht="18" customHeight="1">
      <c r="M64" s="84"/>
      <c r="N64" s="85"/>
      <c r="O64" s="85"/>
      <c r="P64" s="85"/>
      <c r="Q64" s="85"/>
      <c r="R64" s="85"/>
      <c r="S64" s="85"/>
      <c r="T64" s="85"/>
      <c r="U64" s="85"/>
      <c r="V64" s="85"/>
      <c r="W64" s="85"/>
      <c r="X64" s="85"/>
      <c r="Y64" s="85"/>
      <c r="Z64" s="85"/>
      <c r="AA64" s="85"/>
      <c r="AB64" s="85"/>
      <c r="AC64" s="85"/>
    </row>
    <row r="65" spans="1:29" ht="18" customHeight="1">
      <c r="B65" s="170" t="s">
        <v>476</v>
      </c>
      <c r="M65" s="84"/>
      <c r="N65" s="85"/>
      <c r="O65" s="85"/>
      <c r="P65" s="85"/>
      <c r="Q65" s="85"/>
      <c r="R65" s="85"/>
      <c r="S65" s="85"/>
      <c r="T65" s="85"/>
      <c r="U65" s="85"/>
      <c r="V65" s="85"/>
      <c r="W65" s="85"/>
      <c r="X65" s="85"/>
      <c r="Y65" s="85"/>
      <c r="Z65" s="85"/>
      <c r="AA65" s="85"/>
      <c r="AB65" s="85"/>
      <c r="AC65" s="85"/>
    </row>
    <row r="66" spans="1:29" ht="18" customHeight="1">
      <c r="B66" s="195" t="s">
        <v>477</v>
      </c>
      <c r="M66" s="84"/>
      <c r="N66" s="85"/>
      <c r="O66" s="430"/>
      <c r="P66" s="85"/>
      <c r="Q66" s="85"/>
      <c r="R66" s="85"/>
      <c r="S66" s="85"/>
      <c r="T66" s="85"/>
      <c r="U66" s="85"/>
      <c r="V66" s="85"/>
      <c r="W66" s="85"/>
      <c r="X66" s="85"/>
      <c r="Y66" s="85"/>
      <c r="Z66" s="85"/>
      <c r="AA66" s="85"/>
      <c r="AB66" s="85"/>
      <c r="AC66" s="85"/>
    </row>
    <row r="67" spans="1:29" ht="18" customHeight="1">
      <c r="B67" s="195" t="s">
        <v>478</v>
      </c>
      <c r="M67" s="84"/>
      <c r="N67" s="85"/>
      <c r="O67" s="85"/>
      <c r="P67" s="85"/>
      <c r="Q67" s="85"/>
      <c r="R67" s="85"/>
      <c r="S67" s="85"/>
      <c r="T67" s="85"/>
      <c r="U67" s="85"/>
      <c r="V67" s="85"/>
      <c r="W67" s="85"/>
      <c r="X67" s="85"/>
      <c r="Y67" s="85"/>
      <c r="Z67" s="85"/>
      <c r="AA67" s="85"/>
      <c r="AB67" s="85"/>
      <c r="AC67" s="85"/>
    </row>
    <row r="68" spans="1:29" ht="18" customHeight="1">
      <c r="B68" s="195" t="s">
        <v>479</v>
      </c>
      <c r="M68" s="84"/>
      <c r="N68" s="85"/>
      <c r="O68" s="85"/>
      <c r="P68" s="85"/>
      <c r="Q68" s="85"/>
      <c r="R68" s="85"/>
      <c r="S68" s="85"/>
      <c r="T68" s="85"/>
      <c r="U68" s="85"/>
      <c r="V68" s="85"/>
      <c r="W68" s="85"/>
      <c r="X68" s="85"/>
      <c r="Y68" s="85"/>
      <c r="Z68" s="85"/>
      <c r="AA68" s="85"/>
      <c r="AB68" s="85"/>
      <c r="AC68" s="85"/>
    </row>
    <row r="69" spans="1:29" ht="18" customHeight="1">
      <c r="B69" s="196" t="s">
        <v>480</v>
      </c>
      <c r="M69" s="84"/>
      <c r="N69" s="85"/>
      <c r="O69" s="85"/>
      <c r="P69" s="85"/>
      <c r="Q69" s="85"/>
      <c r="R69" s="85"/>
      <c r="S69" s="85"/>
      <c r="T69" s="85"/>
      <c r="U69" s="85"/>
      <c r="V69" s="85"/>
      <c r="W69" s="85"/>
      <c r="X69" s="85"/>
      <c r="Y69" s="85"/>
      <c r="Z69" s="85"/>
      <c r="AA69" s="85"/>
      <c r="AB69" s="85"/>
      <c r="AC69" s="85"/>
    </row>
    <row r="70" spans="1:29" ht="18" customHeight="1">
      <c r="A70" s="25"/>
      <c r="B70" s="195" t="s">
        <v>481</v>
      </c>
      <c r="C70" s="25"/>
      <c r="D70" s="25"/>
      <c r="E70" s="25"/>
      <c r="F70" s="25"/>
      <c r="G70" s="27"/>
      <c r="H70" s="25"/>
      <c r="I70" s="982"/>
      <c r="J70" s="982"/>
      <c r="K70" s="36"/>
      <c r="L70" s="36"/>
      <c r="M70" s="36"/>
      <c r="N70" s="25"/>
      <c r="O70" s="103"/>
      <c r="P70" s="85"/>
      <c r="Q70" s="85"/>
      <c r="R70" s="85"/>
      <c r="S70" s="85"/>
      <c r="T70" s="85"/>
      <c r="U70" s="85"/>
      <c r="V70" s="85"/>
      <c r="W70" s="85"/>
      <c r="X70" s="85"/>
      <c r="Y70" s="85"/>
      <c r="Z70" s="85"/>
      <c r="AA70" s="85"/>
      <c r="AB70" s="85"/>
      <c r="AC70" s="85"/>
    </row>
    <row r="71" spans="1:29" ht="16.5" customHeight="1">
      <c r="M71" s="84"/>
      <c r="N71" s="85"/>
      <c r="O71" s="85"/>
      <c r="P71" s="85"/>
      <c r="Q71" s="85"/>
      <c r="R71" s="85"/>
      <c r="S71" s="85"/>
      <c r="T71" s="85"/>
      <c r="U71" s="85"/>
      <c r="V71" s="85"/>
      <c r="W71" s="85"/>
      <c r="X71" s="85"/>
      <c r="Y71" s="85"/>
      <c r="Z71" s="85"/>
      <c r="AA71" s="85"/>
      <c r="AB71" s="85"/>
      <c r="AC71" s="85"/>
    </row>
    <row r="72" spans="1:29" ht="16.5" customHeight="1">
      <c r="M72" s="84"/>
      <c r="N72" s="85"/>
      <c r="O72" s="85"/>
      <c r="P72" s="85"/>
      <c r="Q72" s="85"/>
      <c r="R72" s="85"/>
      <c r="S72" s="85"/>
      <c r="T72" s="85"/>
      <c r="U72" s="85"/>
      <c r="V72" s="85"/>
      <c r="W72" s="85"/>
      <c r="X72" s="85"/>
      <c r="Y72" s="85"/>
      <c r="Z72" s="85"/>
      <c r="AA72" s="85"/>
      <c r="AB72" s="85"/>
      <c r="AC72" s="85"/>
    </row>
    <row r="73" spans="1:29" ht="16.5" customHeight="1">
      <c r="M73" s="84"/>
      <c r="N73" s="85"/>
      <c r="O73" s="85"/>
      <c r="P73" s="85"/>
      <c r="Q73" s="85"/>
      <c r="R73" s="85"/>
      <c r="S73" s="85"/>
      <c r="T73" s="85"/>
      <c r="U73" s="85"/>
      <c r="V73" s="85"/>
      <c r="W73" s="85"/>
      <c r="X73" s="85"/>
      <c r="Y73" s="85"/>
      <c r="Z73" s="85"/>
      <c r="AA73" s="85"/>
      <c r="AB73" s="85"/>
      <c r="AC73" s="85"/>
    </row>
    <row r="74" spans="1:29" ht="16.5" customHeight="1">
      <c r="M74" s="84"/>
      <c r="N74" s="85"/>
      <c r="O74" s="85"/>
      <c r="P74" s="85"/>
      <c r="Q74" s="85"/>
      <c r="R74" s="85"/>
      <c r="S74" s="85"/>
      <c r="T74" s="85"/>
      <c r="U74" s="85"/>
      <c r="V74" s="85"/>
      <c r="W74" s="85"/>
      <c r="X74" s="85"/>
      <c r="Y74" s="85"/>
      <c r="Z74" s="85"/>
      <c r="AA74" s="85"/>
      <c r="AB74" s="85"/>
      <c r="AC74" s="85"/>
    </row>
    <row r="75" spans="1:29" ht="16.5" customHeight="1">
      <c r="M75" s="84"/>
      <c r="N75" s="85"/>
      <c r="O75" s="85"/>
      <c r="P75" s="85"/>
      <c r="Q75" s="85"/>
      <c r="R75" s="85"/>
      <c r="S75" s="85"/>
      <c r="T75" s="85"/>
      <c r="U75" s="85"/>
      <c r="V75" s="85"/>
      <c r="W75" s="85"/>
      <c r="X75" s="85"/>
      <c r="Y75" s="85"/>
      <c r="Z75" s="85"/>
      <c r="AA75" s="85"/>
      <c r="AB75" s="85"/>
      <c r="AC75" s="85"/>
    </row>
    <row r="76" spans="1:29" ht="16.5" customHeight="1">
      <c r="M76" s="84"/>
      <c r="N76" s="85"/>
      <c r="O76" s="85"/>
      <c r="P76" s="85"/>
      <c r="Q76" s="85"/>
      <c r="R76" s="85"/>
      <c r="S76" s="85"/>
      <c r="T76" s="85"/>
      <c r="U76" s="85"/>
      <c r="V76" s="85"/>
      <c r="W76" s="85"/>
      <c r="X76" s="85"/>
      <c r="Y76" s="85"/>
      <c r="Z76" s="85"/>
      <c r="AA76" s="85"/>
      <c r="AB76" s="85"/>
      <c r="AC76" s="85"/>
    </row>
    <row r="77" spans="1:29" ht="16.5" customHeight="1">
      <c r="M77" s="84"/>
      <c r="N77" s="85"/>
      <c r="O77" s="85"/>
      <c r="P77" s="85"/>
      <c r="Q77" s="85"/>
      <c r="R77" s="85"/>
      <c r="S77" s="85"/>
      <c r="T77" s="85"/>
      <c r="U77" s="85"/>
      <c r="V77" s="85"/>
      <c r="W77" s="85"/>
      <c r="X77" s="85"/>
      <c r="Y77" s="85"/>
      <c r="Z77" s="85"/>
      <c r="AA77" s="85"/>
      <c r="AB77" s="85"/>
      <c r="AC77" s="85"/>
    </row>
    <row r="78" spans="1:29" ht="16.5" customHeight="1">
      <c r="M78" s="84"/>
      <c r="N78" s="85"/>
      <c r="O78" s="85"/>
      <c r="P78" s="85"/>
      <c r="Q78" s="85"/>
      <c r="R78" s="85"/>
      <c r="S78" s="85"/>
      <c r="T78" s="85"/>
      <c r="U78" s="85"/>
      <c r="V78" s="85"/>
      <c r="W78" s="85"/>
      <c r="X78" s="85"/>
      <c r="Y78" s="85"/>
      <c r="Z78" s="85"/>
      <c r="AA78" s="85"/>
      <c r="AB78" s="85"/>
      <c r="AC78" s="85"/>
    </row>
    <row r="79" spans="1:29" ht="16.5" customHeight="1">
      <c r="M79" s="84"/>
      <c r="N79" s="85"/>
      <c r="O79" s="85"/>
      <c r="P79" s="85"/>
      <c r="Q79" s="85"/>
      <c r="R79" s="85"/>
      <c r="S79" s="85"/>
      <c r="T79" s="85"/>
      <c r="U79" s="85"/>
      <c r="V79" s="85"/>
      <c r="W79" s="85"/>
      <c r="X79" s="85"/>
      <c r="Y79" s="85"/>
      <c r="Z79" s="85"/>
      <c r="AA79" s="85"/>
      <c r="AB79" s="85"/>
      <c r="AC79" s="85"/>
    </row>
    <row r="80" spans="1:29" ht="16.5" customHeight="1">
      <c r="M80" s="84"/>
      <c r="N80" s="85"/>
      <c r="O80" s="85"/>
      <c r="P80" s="85"/>
      <c r="Q80" s="85"/>
      <c r="R80" s="85"/>
      <c r="S80" s="85"/>
      <c r="T80" s="85"/>
      <c r="U80" s="85"/>
      <c r="V80" s="85"/>
      <c r="W80" s="85"/>
      <c r="X80" s="85"/>
      <c r="Y80" s="85"/>
      <c r="Z80" s="85"/>
      <c r="AA80" s="85"/>
      <c r="AB80" s="85"/>
      <c r="AC80" s="85"/>
    </row>
    <row r="81" spans="13:29" ht="16.5" customHeight="1">
      <c r="M81" s="84"/>
      <c r="N81" s="85"/>
      <c r="O81" s="85"/>
      <c r="P81" s="85"/>
      <c r="Q81" s="85"/>
      <c r="R81" s="85"/>
      <c r="S81" s="85"/>
      <c r="T81" s="85"/>
      <c r="U81" s="85"/>
      <c r="V81" s="85"/>
      <c r="W81" s="85"/>
      <c r="X81" s="85"/>
      <c r="Y81" s="85"/>
      <c r="Z81" s="85"/>
      <c r="AA81" s="85"/>
      <c r="AB81" s="85"/>
      <c r="AC81" s="85"/>
    </row>
    <row r="82" spans="13:29" ht="16.5" customHeight="1">
      <c r="M82" s="84"/>
      <c r="N82" s="85"/>
      <c r="O82" s="85"/>
      <c r="P82" s="85"/>
      <c r="Q82" s="85"/>
      <c r="R82" s="85"/>
      <c r="S82" s="85"/>
      <c r="T82" s="85"/>
      <c r="U82" s="85"/>
      <c r="V82" s="85"/>
      <c r="W82" s="85"/>
      <c r="X82" s="85"/>
      <c r="Y82" s="85"/>
      <c r="Z82" s="85"/>
      <c r="AA82" s="85"/>
      <c r="AB82" s="85"/>
      <c r="AC82" s="85"/>
    </row>
    <row r="83" spans="13:29" ht="16.5" customHeight="1">
      <c r="M83" s="84"/>
      <c r="N83" s="85"/>
      <c r="O83" s="85"/>
      <c r="P83" s="85"/>
      <c r="Q83" s="85"/>
      <c r="R83" s="85"/>
      <c r="S83" s="85"/>
      <c r="T83" s="85"/>
      <c r="U83" s="85"/>
      <c r="V83" s="85"/>
      <c r="W83" s="85"/>
      <c r="X83" s="85"/>
      <c r="Y83" s="85"/>
      <c r="Z83" s="85"/>
      <c r="AA83" s="85"/>
      <c r="AB83" s="85"/>
      <c r="AC83" s="85"/>
    </row>
    <row r="84" spans="13:29" ht="16.5" customHeight="1">
      <c r="M84" s="84"/>
      <c r="N84" s="85"/>
      <c r="O84" s="85"/>
      <c r="P84" s="85"/>
      <c r="Q84" s="85"/>
      <c r="R84" s="85"/>
      <c r="S84" s="85"/>
      <c r="T84" s="85"/>
      <c r="U84" s="85"/>
      <c r="V84" s="85"/>
      <c r="W84" s="85"/>
      <c r="X84" s="85"/>
      <c r="Y84" s="85"/>
      <c r="Z84" s="85"/>
      <c r="AA84" s="85"/>
      <c r="AB84" s="85"/>
      <c r="AC84" s="85"/>
    </row>
    <row r="85" spans="13:29" ht="16.5" customHeight="1">
      <c r="M85" s="84"/>
      <c r="N85" s="85"/>
      <c r="O85" s="85"/>
      <c r="P85" s="85"/>
      <c r="Q85" s="85"/>
      <c r="R85" s="85"/>
      <c r="S85" s="85"/>
      <c r="T85" s="85"/>
      <c r="U85" s="85"/>
      <c r="V85" s="85"/>
      <c r="W85" s="85"/>
      <c r="X85" s="85"/>
      <c r="Y85" s="85"/>
      <c r="Z85" s="85"/>
      <c r="AA85" s="85"/>
      <c r="AB85" s="85"/>
      <c r="AC85" s="85"/>
    </row>
    <row r="86" spans="13:29" ht="16.5" customHeight="1">
      <c r="M86" s="84"/>
      <c r="N86" s="85"/>
      <c r="O86" s="85"/>
      <c r="P86" s="85"/>
      <c r="Q86" s="85"/>
      <c r="R86" s="85"/>
      <c r="S86" s="85"/>
      <c r="T86" s="85"/>
      <c r="U86" s="85"/>
      <c r="V86" s="85"/>
      <c r="W86" s="85"/>
      <c r="X86" s="85"/>
      <c r="Y86" s="85"/>
      <c r="Z86" s="85"/>
      <c r="AA86" s="85"/>
      <c r="AB86" s="85"/>
      <c r="AC86" s="85"/>
    </row>
    <row r="87" spans="13:29" ht="16.5" customHeight="1">
      <c r="M87" s="84"/>
      <c r="N87" s="85"/>
      <c r="O87" s="85"/>
      <c r="P87" s="85"/>
      <c r="Q87" s="85"/>
      <c r="R87" s="85"/>
      <c r="S87" s="85"/>
      <c r="T87" s="85"/>
      <c r="U87" s="85"/>
      <c r="V87" s="85"/>
      <c r="W87" s="85"/>
      <c r="X87" s="85"/>
      <c r="Y87" s="85"/>
      <c r="Z87" s="85"/>
      <c r="AA87" s="85"/>
      <c r="AB87" s="85"/>
      <c r="AC87" s="85"/>
    </row>
    <row r="88" spans="13:29" ht="16.5" customHeight="1">
      <c r="M88" s="84"/>
      <c r="N88" s="85"/>
      <c r="O88" s="85"/>
      <c r="P88" s="85"/>
      <c r="Q88" s="85"/>
      <c r="R88" s="85"/>
      <c r="S88" s="85"/>
      <c r="T88" s="85"/>
      <c r="U88" s="85"/>
      <c r="V88" s="85"/>
      <c r="W88" s="85"/>
      <c r="X88" s="85"/>
      <c r="Y88" s="85"/>
      <c r="Z88" s="85"/>
      <c r="AA88" s="85"/>
      <c r="AB88" s="85"/>
      <c r="AC88" s="85"/>
    </row>
    <row r="89" spans="13:29" ht="16.5" customHeight="1">
      <c r="M89" s="84"/>
      <c r="N89" s="85"/>
      <c r="O89" s="85"/>
      <c r="P89" s="85"/>
      <c r="Q89" s="85"/>
      <c r="R89" s="85"/>
      <c r="S89" s="85"/>
      <c r="T89" s="85"/>
      <c r="U89" s="85"/>
      <c r="V89" s="85"/>
      <c r="W89" s="85"/>
      <c r="X89" s="85"/>
      <c r="Y89" s="85"/>
      <c r="Z89" s="85"/>
      <c r="AA89" s="85"/>
      <c r="AB89" s="85"/>
      <c r="AC89" s="85"/>
    </row>
    <row r="90" spans="13:29" ht="16.5" customHeight="1">
      <c r="M90" s="84"/>
      <c r="N90" s="85"/>
      <c r="O90" s="85"/>
      <c r="P90" s="85"/>
      <c r="Q90" s="85"/>
      <c r="R90" s="85"/>
      <c r="S90" s="85"/>
      <c r="T90" s="85"/>
      <c r="U90" s="85"/>
      <c r="V90" s="85"/>
      <c r="W90" s="85"/>
      <c r="X90" s="85"/>
      <c r="Y90" s="85"/>
      <c r="Z90" s="85"/>
      <c r="AA90" s="85"/>
      <c r="AB90" s="85"/>
      <c r="AC90" s="85"/>
    </row>
    <row r="91" spans="13:29" ht="16.5" customHeight="1">
      <c r="M91" s="84"/>
      <c r="N91" s="85"/>
      <c r="O91" s="85"/>
      <c r="P91" s="85"/>
      <c r="Q91" s="85"/>
      <c r="R91" s="85"/>
      <c r="S91" s="85"/>
      <c r="T91" s="85"/>
      <c r="U91" s="85"/>
      <c r="V91" s="85"/>
      <c r="W91" s="85"/>
      <c r="X91" s="85"/>
      <c r="Y91" s="85"/>
      <c r="Z91" s="85"/>
      <c r="AA91" s="85"/>
      <c r="AB91" s="85"/>
      <c r="AC91" s="85"/>
    </row>
    <row r="92" spans="13:29" ht="16.5" customHeight="1">
      <c r="M92" s="84"/>
      <c r="N92" s="85"/>
      <c r="O92" s="85"/>
      <c r="P92" s="85"/>
      <c r="Q92" s="85"/>
      <c r="R92" s="85"/>
      <c r="S92" s="85"/>
      <c r="T92" s="85"/>
      <c r="U92" s="85"/>
      <c r="V92" s="85"/>
      <c r="W92" s="85"/>
      <c r="X92" s="85"/>
      <c r="Y92" s="85"/>
      <c r="Z92" s="85"/>
      <c r="AA92" s="85"/>
      <c r="AB92" s="85"/>
      <c r="AC92" s="85"/>
    </row>
    <row r="93" spans="13:29" ht="16.5" customHeight="1">
      <c r="M93" s="84"/>
      <c r="N93" s="85"/>
      <c r="O93" s="85"/>
      <c r="P93" s="85"/>
      <c r="Q93" s="85"/>
      <c r="R93" s="85"/>
      <c r="S93" s="85"/>
      <c r="T93" s="85"/>
      <c r="U93" s="85"/>
      <c r="V93" s="85"/>
      <c r="W93" s="85"/>
      <c r="X93" s="85"/>
      <c r="Y93" s="85"/>
      <c r="Z93" s="85"/>
      <c r="AA93" s="85"/>
      <c r="AB93" s="85"/>
      <c r="AC93" s="85"/>
    </row>
    <row r="94" spans="13:29" ht="16.5" customHeight="1">
      <c r="M94" s="84"/>
      <c r="N94" s="85"/>
      <c r="O94" s="85"/>
      <c r="P94" s="85"/>
      <c r="Q94" s="85"/>
      <c r="R94" s="85"/>
      <c r="S94" s="85"/>
      <c r="T94" s="85"/>
      <c r="U94" s="85"/>
      <c r="V94" s="85"/>
      <c r="W94" s="85"/>
      <c r="X94" s="85"/>
      <c r="Y94" s="85"/>
      <c r="Z94" s="85"/>
      <c r="AA94" s="85"/>
      <c r="AB94" s="85"/>
      <c r="AC94" s="85"/>
    </row>
    <row r="95" spans="13:29" ht="16.5" customHeight="1">
      <c r="M95" s="84"/>
      <c r="N95" s="85"/>
      <c r="O95" s="85"/>
      <c r="P95" s="85"/>
      <c r="Q95" s="85"/>
      <c r="R95" s="85"/>
      <c r="S95" s="85"/>
      <c r="T95" s="85"/>
      <c r="U95" s="85"/>
      <c r="V95" s="85"/>
      <c r="W95" s="85"/>
      <c r="X95" s="85"/>
      <c r="Y95" s="85"/>
      <c r="Z95" s="85"/>
      <c r="AA95" s="85"/>
      <c r="AB95" s="85"/>
      <c r="AC95" s="85"/>
    </row>
    <row r="96" spans="13:29" ht="16.5" customHeight="1">
      <c r="M96" s="84"/>
      <c r="N96" s="85"/>
      <c r="O96" s="85"/>
      <c r="P96" s="85"/>
      <c r="Q96" s="85"/>
      <c r="R96" s="85"/>
      <c r="S96" s="85"/>
      <c r="T96" s="85"/>
      <c r="U96" s="85"/>
      <c r="V96" s="85"/>
      <c r="W96" s="85"/>
      <c r="X96" s="85"/>
      <c r="Y96" s="85"/>
      <c r="Z96" s="85"/>
      <c r="AA96" s="85"/>
      <c r="AB96" s="85"/>
      <c r="AC96" s="85"/>
    </row>
    <row r="97" spans="13:29" ht="16.5" customHeight="1">
      <c r="M97" s="84"/>
      <c r="N97" s="85"/>
      <c r="O97" s="85"/>
      <c r="P97" s="85"/>
      <c r="Q97" s="85"/>
      <c r="R97" s="85"/>
      <c r="S97" s="85"/>
      <c r="T97" s="85"/>
      <c r="U97" s="85"/>
      <c r="V97" s="85"/>
      <c r="W97" s="85"/>
      <c r="X97" s="85"/>
      <c r="Y97" s="85"/>
      <c r="Z97" s="85"/>
      <c r="AA97" s="85"/>
      <c r="AB97" s="85"/>
      <c r="AC97" s="85"/>
    </row>
    <row r="98" spans="13:29" ht="16.5" customHeight="1">
      <c r="M98" s="84"/>
      <c r="N98" s="85"/>
      <c r="O98" s="85"/>
      <c r="P98" s="85"/>
      <c r="Q98" s="85"/>
      <c r="R98" s="85"/>
      <c r="S98" s="85"/>
      <c r="T98" s="85"/>
      <c r="U98" s="85"/>
      <c r="V98" s="85"/>
      <c r="W98" s="85"/>
      <c r="X98" s="85"/>
      <c r="Y98" s="85"/>
      <c r="Z98" s="85"/>
      <c r="AA98" s="85"/>
      <c r="AB98" s="85"/>
      <c r="AC98" s="85"/>
    </row>
    <row r="99" spans="13:29" ht="16.5" customHeight="1">
      <c r="M99" s="84"/>
      <c r="N99" s="85"/>
      <c r="O99" s="85"/>
      <c r="P99" s="85"/>
      <c r="Q99" s="85"/>
      <c r="R99" s="85"/>
      <c r="S99" s="85"/>
      <c r="T99" s="85"/>
      <c r="U99" s="85"/>
      <c r="V99" s="85"/>
      <c r="W99" s="85"/>
      <c r="X99" s="85"/>
      <c r="Y99" s="85"/>
      <c r="Z99" s="85"/>
      <c r="AA99" s="85"/>
      <c r="AB99" s="85"/>
      <c r="AC99" s="85"/>
    </row>
    <row r="100" spans="13:29" ht="16.5" customHeight="1">
      <c r="M100" s="84"/>
      <c r="N100" s="85"/>
      <c r="O100" s="85"/>
      <c r="P100" s="85"/>
      <c r="Q100" s="85"/>
      <c r="R100" s="85"/>
      <c r="S100" s="85"/>
      <c r="T100" s="85"/>
      <c r="U100" s="85"/>
      <c r="V100" s="85"/>
      <c r="W100" s="85"/>
      <c r="X100" s="85"/>
      <c r="Y100" s="85"/>
      <c r="Z100" s="85"/>
      <c r="AA100" s="85"/>
      <c r="AB100" s="85"/>
      <c r="AC100" s="85"/>
    </row>
    <row r="101" spans="13:29" ht="16.5" customHeight="1">
      <c r="M101" s="84"/>
      <c r="N101" s="85"/>
      <c r="O101" s="85"/>
      <c r="P101" s="85"/>
      <c r="Q101" s="85"/>
      <c r="R101" s="85"/>
      <c r="S101" s="85"/>
      <c r="T101" s="85"/>
      <c r="U101" s="85"/>
      <c r="V101" s="85"/>
      <c r="W101" s="85"/>
      <c r="X101" s="85"/>
      <c r="Y101" s="85"/>
      <c r="Z101" s="85"/>
      <c r="AA101" s="85"/>
      <c r="AB101" s="85"/>
      <c r="AC101" s="85"/>
    </row>
    <row r="102" spans="13:29" ht="16.5" customHeight="1">
      <c r="M102" s="84"/>
      <c r="N102" s="85"/>
      <c r="O102" s="85"/>
      <c r="P102" s="85"/>
      <c r="Q102" s="85"/>
      <c r="R102" s="85"/>
      <c r="S102" s="85"/>
      <c r="T102" s="85"/>
      <c r="U102" s="85"/>
      <c r="V102" s="85"/>
      <c r="W102" s="85"/>
      <c r="X102" s="85"/>
      <c r="Y102" s="85"/>
      <c r="Z102" s="85"/>
      <c r="AA102" s="85"/>
      <c r="AB102" s="85"/>
      <c r="AC102" s="85"/>
    </row>
    <row r="103" spans="13:29" ht="16.5" customHeight="1">
      <c r="M103" s="84"/>
      <c r="N103" s="85"/>
      <c r="O103" s="85"/>
      <c r="P103" s="85"/>
      <c r="Q103" s="85"/>
      <c r="R103" s="85"/>
      <c r="S103" s="85"/>
      <c r="T103" s="85"/>
      <c r="U103" s="85"/>
      <c r="V103" s="85"/>
      <c r="W103" s="85"/>
      <c r="X103" s="85"/>
      <c r="Y103" s="85"/>
      <c r="Z103" s="85"/>
      <c r="AA103" s="85"/>
      <c r="AB103" s="85"/>
      <c r="AC103" s="85"/>
    </row>
    <row r="104" spans="13:29" ht="16.5" customHeight="1">
      <c r="M104" s="84"/>
      <c r="N104" s="85"/>
      <c r="O104" s="85"/>
      <c r="P104" s="85"/>
      <c r="Q104" s="85"/>
      <c r="R104" s="85"/>
      <c r="S104" s="85"/>
      <c r="T104" s="85"/>
      <c r="U104" s="85"/>
      <c r="V104" s="85"/>
      <c r="W104" s="85"/>
      <c r="X104" s="85"/>
      <c r="Y104" s="85"/>
      <c r="Z104" s="85"/>
      <c r="AA104" s="85"/>
      <c r="AB104" s="85"/>
      <c r="AC104" s="85"/>
    </row>
    <row r="105" spans="13:29" ht="16.5" customHeight="1">
      <c r="M105" s="84"/>
      <c r="N105" s="85"/>
      <c r="O105" s="85"/>
      <c r="P105" s="85"/>
      <c r="Q105" s="85"/>
      <c r="R105" s="85"/>
      <c r="S105" s="85"/>
      <c r="T105" s="85"/>
      <c r="U105" s="85"/>
      <c r="V105" s="85"/>
      <c r="W105" s="85"/>
      <c r="X105" s="85"/>
      <c r="Y105" s="85"/>
      <c r="Z105" s="85"/>
      <c r="AA105" s="85"/>
      <c r="AB105" s="85"/>
      <c r="AC105" s="85"/>
    </row>
    <row r="106" spans="13:29" ht="16.5" customHeight="1">
      <c r="M106" s="84"/>
      <c r="N106" s="85"/>
      <c r="O106" s="85"/>
      <c r="P106" s="85"/>
      <c r="Q106" s="85"/>
      <c r="R106" s="85"/>
      <c r="S106" s="85"/>
      <c r="T106" s="85"/>
      <c r="U106" s="85"/>
      <c r="V106" s="85"/>
      <c r="W106" s="85"/>
      <c r="X106" s="85"/>
      <c r="Y106" s="85"/>
      <c r="Z106" s="85"/>
      <c r="AA106" s="85"/>
      <c r="AB106" s="85"/>
      <c r="AC106" s="85"/>
    </row>
    <row r="107" spans="13:29" ht="16.5" customHeight="1">
      <c r="M107" s="84"/>
      <c r="N107" s="85"/>
      <c r="O107" s="85"/>
      <c r="P107" s="85"/>
      <c r="Q107" s="85"/>
      <c r="R107" s="85"/>
      <c r="S107" s="85"/>
      <c r="T107" s="85"/>
      <c r="U107" s="85"/>
      <c r="V107" s="85"/>
      <c r="W107" s="85"/>
      <c r="X107" s="85"/>
      <c r="Y107" s="85"/>
      <c r="Z107" s="85"/>
      <c r="AA107" s="85"/>
      <c r="AB107" s="85"/>
      <c r="AC107" s="85"/>
    </row>
    <row r="108" spans="13:29" ht="16.5" customHeight="1">
      <c r="M108" s="84"/>
      <c r="N108" s="85"/>
      <c r="O108" s="85"/>
      <c r="P108" s="85"/>
      <c r="Q108" s="85"/>
      <c r="R108" s="85"/>
      <c r="S108" s="85"/>
      <c r="T108" s="85"/>
      <c r="U108" s="85"/>
      <c r="V108" s="85"/>
      <c r="W108" s="85"/>
      <c r="X108" s="85"/>
      <c r="Y108" s="85"/>
      <c r="Z108" s="85"/>
      <c r="AA108" s="85"/>
      <c r="AB108" s="85"/>
      <c r="AC108" s="85"/>
    </row>
    <row r="109" spans="13:29" ht="16.5" customHeight="1">
      <c r="M109" s="84"/>
      <c r="N109" s="85"/>
      <c r="O109" s="85"/>
      <c r="P109" s="85"/>
      <c r="Q109" s="85"/>
      <c r="R109" s="85"/>
      <c r="S109" s="85"/>
      <c r="T109" s="85"/>
      <c r="U109" s="85"/>
      <c r="V109" s="85"/>
      <c r="W109" s="85"/>
      <c r="X109" s="85"/>
      <c r="Y109" s="85"/>
      <c r="Z109" s="85"/>
      <c r="AA109" s="85"/>
      <c r="AB109" s="85"/>
      <c r="AC109" s="85"/>
    </row>
    <row r="110" spans="13:29" ht="16.5" customHeight="1">
      <c r="M110" s="84"/>
      <c r="N110" s="85"/>
      <c r="O110" s="85"/>
      <c r="P110" s="85"/>
      <c r="Q110" s="85"/>
      <c r="R110" s="85"/>
      <c r="S110" s="85"/>
      <c r="T110" s="85"/>
      <c r="U110" s="85"/>
      <c r="V110" s="85"/>
      <c r="W110" s="85"/>
      <c r="X110" s="85"/>
      <c r="Y110" s="85"/>
      <c r="Z110" s="85"/>
      <c r="AA110" s="85"/>
      <c r="AB110" s="85"/>
      <c r="AC110" s="85"/>
    </row>
    <row r="111" spans="13:29" ht="16.5" customHeight="1">
      <c r="M111" s="84"/>
      <c r="N111" s="85"/>
      <c r="O111" s="85"/>
      <c r="P111" s="85"/>
      <c r="Q111" s="85"/>
      <c r="R111" s="85"/>
      <c r="S111" s="85"/>
      <c r="T111" s="85"/>
      <c r="U111" s="85"/>
      <c r="V111" s="85"/>
      <c r="W111" s="85"/>
      <c r="X111" s="85"/>
      <c r="Y111" s="85"/>
      <c r="Z111" s="85"/>
      <c r="AA111" s="85"/>
      <c r="AB111" s="85"/>
      <c r="AC111" s="85"/>
    </row>
    <row r="112" spans="13:29" ht="16.5" customHeight="1">
      <c r="M112" s="84"/>
      <c r="N112" s="85"/>
      <c r="O112" s="85"/>
      <c r="P112" s="85"/>
      <c r="Q112" s="85"/>
      <c r="R112" s="85"/>
      <c r="S112" s="85"/>
      <c r="T112" s="85"/>
      <c r="U112" s="85"/>
      <c r="V112" s="85"/>
      <c r="W112" s="85"/>
      <c r="X112" s="85"/>
      <c r="Y112" s="85"/>
      <c r="Z112" s="85"/>
      <c r="AA112" s="85"/>
      <c r="AB112" s="85"/>
      <c r="AC112" s="85"/>
    </row>
    <row r="113" spans="13:29" ht="16.5" customHeight="1">
      <c r="M113" s="84"/>
      <c r="N113" s="85"/>
      <c r="O113" s="85"/>
      <c r="P113" s="85"/>
      <c r="Q113" s="85"/>
      <c r="R113" s="85"/>
      <c r="S113" s="85"/>
      <c r="T113" s="85"/>
      <c r="U113" s="85"/>
      <c r="V113" s="85"/>
      <c r="W113" s="85"/>
      <c r="X113" s="85"/>
      <c r="Y113" s="85"/>
      <c r="Z113" s="85"/>
      <c r="AA113" s="85"/>
      <c r="AB113" s="85"/>
      <c r="AC113" s="85"/>
    </row>
    <row r="114" spans="13:29" ht="16.5" customHeight="1">
      <c r="M114" s="84"/>
      <c r="N114" s="85"/>
      <c r="O114" s="85"/>
      <c r="P114" s="85"/>
      <c r="Q114" s="85"/>
      <c r="R114" s="85"/>
      <c r="S114" s="85"/>
      <c r="T114" s="85"/>
      <c r="U114" s="85"/>
      <c r="V114" s="85"/>
      <c r="W114" s="85"/>
      <c r="X114" s="85"/>
      <c r="Y114" s="85"/>
      <c r="Z114" s="85"/>
      <c r="AA114" s="85"/>
      <c r="AB114" s="85"/>
      <c r="AC114" s="85"/>
    </row>
    <row r="115" spans="13:29" ht="16.5" customHeight="1">
      <c r="M115" s="84"/>
      <c r="N115" s="85"/>
      <c r="O115" s="85"/>
      <c r="P115" s="85"/>
      <c r="Q115" s="85"/>
      <c r="R115" s="85"/>
      <c r="S115" s="85"/>
      <c r="T115" s="85"/>
      <c r="U115" s="85"/>
      <c r="V115" s="85"/>
      <c r="W115" s="85"/>
      <c r="X115" s="85"/>
      <c r="Y115" s="85"/>
      <c r="Z115" s="85"/>
      <c r="AA115" s="85"/>
      <c r="AB115" s="85"/>
      <c r="AC115" s="85"/>
    </row>
    <row r="116" spans="13:29" ht="16.5" customHeight="1">
      <c r="M116" s="84"/>
      <c r="N116" s="85"/>
      <c r="O116" s="85"/>
      <c r="P116" s="85"/>
      <c r="Q116" s="85"/>
      <c r="R116" s="85"/>
      <c r="S116" s="85"/>
      <c r="T116" s="85"/>
      <c r="U116" s="85"/>
      <c r="V116" s="85"/>
      <c r="W116" s="85"/>
      <c r="X116" s="85"/>
      <c r="Y116" s="85"/>
      <c r="Z116" s="85"/>
      <c r="AA116" s="85"/>
      <c r="AB116" s="85"/>
      <c r="AC116" s="85"/>
    </row>
    <row r="117" spans="13:29" ht="16.5" customHeight="1">
      <c r="M117" s="84"/>
      <c r="N117" s="85"/>
      <c r="O117" s="85"/>
      <c r="P117" s="85"/>
      <c r="Q117" s="85"/>
      <c r="R117" s="85"/>
      <c r="S117" s="85"/>
      <c r="T117" s="85"/>
      <c r="U117" s="85"/>
      <c r="V117" s="85"/>
      <c r="W117" s="85"/>
      <c r="X117" s="85"/>
      <c r="Y117" s="85"/>
      <c r="Z117" s="85"/>
      <c r="AA117" s="85"/>
      <c r="AB117" s="85"/>
      <c r="AC117" s="85"/>
    </row>
    <row r="118" spans="13:29" ht="16.5" customHeight="1">
      <c r="M118" s="84"/>
      <c r="N118" s="85"/>
      <c r="O118" s="85"/>
      <c r="P118" s="85"/>
      <c r="Q118" s="85"/>
      <c r="R118" s="85"/>
      <c r="S118" s="85"/>
      <c r="T118" s="85"/>
      <c r="U118" s="85"/>
      <c r="V118" s="85"/>
      <c r="W118" s="85"/>
      <c r="X118" s="85"/>
      <c r="Y118" s="85"/>
      <c r="Z118" s="85"/>
      <c r="AA118" s="85"/>
      <c r="AB118" s="85"/>
      <c r="AC118" s="85"/>
    </row>
    <row r="119" spans="13:29" ht="15.75" customHeight="1">
      <c r="M119" s="84"/>
      <c r="N119" s="85"/>
      <c r="O119" s="85"/>
      <c r="P119" s="85"/>
      <c r="Q119" s="85"/>
      <c r="R119" s="85"/>
      <c r="S119" s="85"/>
      <c r="T119" s="85"/>
      <c r="U119" s="85"/>
      <c r="V119" s="85"/>
      <c r="W119" s="85"/>
      <c r="X119" s="85"/>
      <c r="Y119" s="85"/>
      <c r="Z119" s="85"/>
      <c r="AA119" s="85"/>
      <c r="AB119" s="85"/>
      <c r="AC119" s="85"/>
    </row>
    <row r="120" spans="13:29" ht="15.75" customHeight="1">
      <c r="M120" s="84"/>
      <c r="N120" s="85"/>
      <c r="O120" s="85"/>
      <c r="P120" s="85"/>
      <c r="Q120" s="85"/>
      <c r="R120" s="85"/>
      <c r="S120" s="85"/>
      <c r="T120" s="85"/>
      <c r="U120" s="85"/>
      <c r="V120" s="85"/>
      <c r="W120" s="85"/>
      <c r="X120" s="85"/>
      <c r="Y120" s="85"/>
      <c r="Z120" s="85"/>
      <c r="AA120" s="85"/>
      <c r="AB120" s="85"/>
      <c r="AC120" s="85"/>
    </row>
    <row r="121" spans="13:29" ht="15.75" customHeight="1">
      <c r="M121" s="84"/>
      <c r="N121" s="85"/>
      <c r="O121" s="85"/>
      <c r="P121" s="85"/>
      <c r="Q121" s="85"/>
      <c r="R121" s="85"/>
      <c r="S121" s="85"/>
      <c r="T121" s="85"/>
      <c r="U121" s="85"/>
      <c r="V121" s="85"/>
      <c r="W121" s="85"/>
      <c r="X121" s="85"/>
      <c r="Y121" s="85"/>
      <c r="Z121" s="85"/>
      <c r="AA121" s="85"/>
      <c r="AB121" s="85"/>
      <c r="AC121" s="85"/>
    </row>
    <row r="122" spans="13:29" ht="15.75" customHeight="1">
      <c r="M122" s="84"/>
      <c r="N122" s="85"/>
      <c r="O122" s="85"/>
      <c r="P122" s="85"/>
      <c r="Q122" s="85"/>
      <c r="R122" s="85"/>
      <c r="S122" s="85"/>
      <c r="T122" s="85"/>
      <c r="U122" s="85"/>
      <c r="V122" s="85"/>
      <c r="W122" s="85"/>
      <c r="X122" s="85"/>
      <c r="Y122" s="85"/>
      <c r="Z122" s="85"/>
      <c r="AA122" s="85"/>
      <c r="AB122" s="85"/>
      <c r="AC122" s="85"/>
    </row>
    <row r="123" spans="13:29" ht="15.75" customHeight="1">
      <c r="M123" s="84"/>
      <c r="N123" s="85"/>
      <c r="O123" s="85"/>
      <c r="P123" s="85"/>
      <c r="Q123" s="85"/>
      <c r="R123" s="85"/>
      <c r="S123" s="85"/>
      <c r="T123" s="85"/>
      <c r="U123" s="85"/>
      <c r="V123" s="85"/>
      <c r="W123" s="85"/>
      <c r="X123" s="85"/>
      <c r="Y123" s="85"/>
      <c r="Z123" s="85"/>
      <c r="AA123" s="85"/>
      <c r="AB123" s="85"/>
      <c r="AC123" s="85"/>
    </row>
    <row r="124" spans="13:29" ht="15.75" customHeight="1">
      <c r="M124" s="84"/>
      <c r="N124" s="85"/>
      <c r="O124" s="85"/>
      <c r="P124" s="85"/>
      <c r="Q124" s="85"/>
      <c r="R124" s="85"/>
      <c r="S124" s="85"/>
      <c r="T124" s="85"/>
      <c r="U124" s="85"/>
      <c r="V124" s="85"/>
      <c r="W124" s="85"/>
      <c r="X124" s="85"/>
      <c r="Y124" s="85"/>
      <c r="Z124" s="85"/>
      <c r="AA124" s="85"/>
      <c r="AB124" s="85"/>
      <c r="AC124" s="85"/>
    </row>
    <row r="125" spans="13:29" ht="15.75" customHeight="1">
      <c r="M125" s="84"/>
      <c r="N125" s="85"/>
      <c r="O125" s="85"/>
      <c r="P125" s="85"/>
      <c r="Q125" s="85"/>
      <c r="R125" s="85"/>
      <c r="S125" s="85"/>
      <c r="T125" s="85"/>
      <c r="U125" s="85"/>
      <c r="V125" s="85"/>
      <c r="W125" s="85"/>
      <c r="X125" s="85"/>
      <c r="Y125" s="85"/>
      <c r="Z125" s="85"/>
      <c r="AA125" s="85"/>
      <c r="AB125" s="85"/>
      <c r="AC125" s="85"/>
    </row>
    <row r="126" spans="13:29" ht="15.75" customHeight="1">
      <c r="M126" s="84"/>
      <c r="N126" s="85"/>
      <c r="O126" s="85"/>
      <c r="P126" s="85"/>
      <c r="Q126" s="85"/>
      <c r="R126" s="85"/>
      <c r="S126" s="85"/>
      <c r="T126" s="85"/>
      <c r="U126" s="85"/>
      <c r="V126" s="85"/>
      <c r="W126" s="85"/>
      <c r="X126" s="85"/>
      <c r="Y126" s="85"/>
      <c r="Z126" s="85"/>
      <c r="AA126" s="85"/>
      <c r="AB126" s="85"/>
      <c r="AC126" s="85"/>
    </row>
    <row r="127" spans="13:29" ht="15.75" customHeight="1">
      <c r="M127" s="84"/>
      <c r="N127" s="85"/>
      <c r="O127" s="85"/>
      <c r="P127" s="85"/>
      <c r="Q127" s="85"/>
      <c r="R127" s="85"/>
      <c r="S127" s="85"/>
      <c r="T127" s="85"/>
      <c r="U127" s="85"/>
      <c r="V127" s="85"/>
      <c r="W127" s="85"/>
      <c r="X127" s="85"/>
      <c r="Y127" s="85"/>
      <c r="Z127" s="85"/>
      <c r="AA127" s="85"/>
      <c r="AB127" s="85"/>
      <c r="AC127" s="85"/>
    </row>
    <row r="128" spans="13:29" ht="15.75" customHeight="1">
      <c r="M128" s="84"/>
      <c r="N128" s="85"/>
      <c r="O128" s="85"/>
      <c r="P128" s="85"/>
      <c r="Q128" s="85"/>
      <c r="R128" s="85"/>
      <c r="S128" s="85"/>
      <c r="T128" s="85"/>
      <c r="U128" s="85"/>
      <c r="V128" s="85"/>
      <c r="W128" s="85"/>
      <c r="X128" s="85"/>
      <c r="Y128" s="85"/>
      <c r="Z128" s="85"/>
      <c r="AA128" s="85"/>
      <c r="AB128" s="85"/>
      <c r="AC128" s="85"/>
    </row>
    <row r="129" spans="13:29" ht="15.75" customHeight="1">
      <c r="M129" s="84"/>
      <c r="N129" s="85"/>
      <c r="O129" s="85"/>
      <c r="P129" s="85"/>
      <c r="Q129" s="85"/>
      <c r="R129" s="85"/>
      <c r="S129" s="85"/>
      <c r="T129" s="85"/>
      <c r="U129" s="85"/>
      <c r="V129" s="85"/>
      <c r="W129" s="85"/>
      <c r="X129" s="85"/>
      <c r="Y129" s="85"/>
      <c r="Z129" s="85"/>
      <c r="AA129" s="85"/>
      <c r="AB129" s="85"/>
      <c r="AC129" s="85"/>
    </row>
    <row r="130" spans="13:29" ht="15.75" customHeight="1">
      <c r="M130" s="84"/>
      <c r="N130" s="85"/>
      <c r="O130" s="85"/>
      <c r="P130" s="85"/>
      <c r="Q130" s="85"/>
      <c r="R130" s="85"/>
      <c r="S130" s="85"/>
      <c r="T130" s="85"/>
      <c r="U130" s="85"/>
      <c r="V130" s="85"/>
      <c r="W130" s="85"/>
      <c r="X130" s="85"/>
      <c r="Y130" s="85"/>
      <c r="Z130" s="85"/>
      <c r="AA130" s="85"/>
      <c r="AB130" s="85"/>
      <c r="AC130" s="85"/>
    </row>
    <row r="131" spans="13:29" ht="15.75" customHeight="1">
      <c r="M131" s="84"/>
      <c r="N131" s="85"/>
      <c r="O131" s="85"/>
      <c r="P131" s="85"/>
      <c r="Q131" s="85"/>
      <c r="R131" s="85"/>
      <c r="S131" s="85"/>
      <c r="T131" s="85"/>
      <c r="U131" s="85"/>
      <c r="V131" s="85"/>
      <c r="W131" s="85"/>
      <c r="X131" s="85"/>
      <c r="Y131" s="85"/>
      <c r="Z131" s="85"/>
      <c r="AA131" s="85"/>
      <c r="AB131" s="85"/>
      <c r="AC131" s="85"/>
    </row>
    <row r="132" spans="13:29" ht="15.75" customHeight="1">
      <c r="M132" s="84"/>
      <c r="N132" s="85"/>
      <c r="O132" s="85"/>
      <c r="P132" s="85"/>
      <c r="Q132" s="85"/>
      <c r="R132" s="85"/>
      <c r="S132" s="85"/>
      <c r="T132" s="85"/>
      <c r="U132" s="85"/>
      <c r="V132" s="85"/>
      <c r="W132" s="85"/>
      <c r="X132" s="85"/>
      <c r="Y132" s="85"/>
      <c r="Z132" s="85"/>
      <c r="AA132" s="85"/>
      <c r="AB132" s="85"/>
      <c r="AC132" s="85"/>
    </row>
    <row r="133" spans="13:29" ht="15.75" customHeight="1">
      <c r="M133" s="84"/>
      <c r="N133" s="85"/>
      <c r="O133" s="85"/>
      <c r="P133" s="85"/>
      <c r="Q133" s="85"/>
      <c r="R133" s="85"/>
      <c r="S133" s="85"/>
      <c r="T133" s="85"/>
      <c r="U133" s="85"/>
      <c r="V133" s="85"/>
      <c r="W133" s="85"/>
      <c r="X133" s="85"/>
      <c r="Y133" s="85"/>
      <c r="Z133" s="85"/>
      <c r="AA133" s="85"/>
      <c r="AB133" s="85"/>
      <c r="AC133" s="85"/>
    </row>
    <row r="134" spans="13:29" ht="15.75" customHeight="1">
      <c r="M134" s="84"/>
      <c r="N134" s="85"/>
      <c r="O134" s="85"/>
      <c r="P134" s="85"/>
      <c r="Q134" s="85"/>
      <c r="R134" s="85"/>
      <c r="S134" s="85"/>
      <c r="T134" s="85"/>
      <c r="U134" s="85"/>
      <c r="V134" s="85"/>
      <c r="W134" s="85"/>
      <c r="X134" s="85"/>
      <c r="Y134" s="85"/>
      <c r="Z134" s="85"/>
      <c r="AA134" s="85"/>
      <c r="AB134" s="85"/>
      <c r="AC134" s="85"/>
    </row>
    <row r="135" spans="13:29" ht="15.75" customHeight="1">
      <c r="M135" s="84"/>
      <c r="N135" s="85"/>
      <c r="O135" s="85"/>
      <c r="P135" s="85"/>
      <c r="Q135" s="85"/>
      <c r="R135" s="85"/>
      <c r="S135" s="85"/>
      <c r="T135" s="85"/>
      <c r="U135" s="85"/>
      <c r="V135" s="85"/>
      <c r="W135" s="85"/>
      <c r="X135" s="85"/>
      <c r="Y135" s="85"/>
      <c r="Z135" s="85"/>
      <c r="AA135" s="85"/>
      <c r="AB135" s="85"/>
      <c r="AC135" s="85"/>
    </row>
    <row r="136" spans="13:29" ht="15.75" customHeight="1">
      <c r="M136" s="84"/>
      <c r="N136" s="85"/>
      <c r="O136" s="85"/>
      <c r="P136" s="85"/>
      <c r="Q136" s="85"/>
      <c r="R136" s="85"/>
      <c r="S136" s="85"/>
      <c r="T136" s="85"/>
      <c r="U136" s="85"/>
      <c r="V136" s="85"/>
      <c r="W136" s="85"/>
      <c r="X136" s="85"/>
      <c r="Y136" s="85"/>
      <c r="Z136" s="85"/>
      <c r="AA136" s="85"/>
      <c r="AB136" s="85"/>
      <c r="AC136" s="85"/>
    </row>
    <row r="137" spans="13:29" ht="15.75" customHeight="1">
      <c r="M137" s="84"/>
      <c r="N137" s="85"/>
      <c r="O137" s="85"/>
      <c r="P137" s="85"/>
      <c r="Q137" s="85"/>
      <c r="R137" s="85"/>
      <c r="S137" s="85"/>
      <c r="T137" s="85"/>
      <c r="U137" s="85"/>
      <c r="V137" s="85"/>
      <c r="W137" s="85"/>
      <c r="X137" s="85"/>
      <c r="Y137" s="85"/>
      <c r="Z137" s="85"/>
      <c r="AA137" s="85"/>
      <c r="AB137" s="85"/>
      <c r="AC137" s="85"/>
    </row>
    <row r="138" spans="13:29" ht="15.75" customHeight="1">
      <c r="M138" s="84"/>
      <c r="N138" s="85"/>
      <c r="O138" s="85"/>
      <c r="P138" s="85"/>
      <c r="Q138" s="85"/>
      <c r="R138" s="85"/>
      <c r="S138" s="85"/>
      <c r="T138" s="85"/>
      <c r="U138" s="85"/>
      <c r="V138" s="85"/>
      <c r="W138" s="85"/>
      <c r="X138" s="85"/>
      <c r="Y138" s="85"/>
      <c r="Z138" s="85"/>
      <c r="AA138" s="85"/>
      <c r="AB138" s="85"/>
      <c r="AC138" s="85"/>
    </row>
    <row r="139" spans="13:29" ht="15.75" customHeight="1">
      <c r="M139" s="84"/>
      <c r="N139" s="85"/>
      <c r="O139" s="85"/>
      <c r="P139" s="85"/>
      <c r="Q139" s="85"/>
      <c r="R139" s="85"/>
      <c r="S139" s="85"/>
      <c r="T139" s="85"/>
      <c r="U139" s="85"/>
      <c r="V139" s="85"/>
      <c r="W139" s="85"/>
      <c r="X139" s="85"/>
      <c r="Y139" s="85"/>
      <c r="Z139" s="85"/>
      <c r="AA139" s="85"/>
      <c r="AB139" s="85"/>
      <c r="AC139" s="85"/>
    </row>
    <row r="140" spans="13:29" ht="15.75" customHeight="1">
      <c r="M140" s="84"/>
      <c r="N140" s="85"/>
      <c r="O140" s="85"/>
      <c r="P140" s="85"/>
      <c r="Q140" s="85"/>
      <c r="R140" s="85"/>
      <c r="S140" s="85"/>
      <c r="T140" s="85"/>
      <c r="U140" s="85"/>
      <c r="V140" s="85"/>
      <c r="W140" s="85"/>
      <c r="X140" s="85"/>
      <c r="Y140" s="85"/>
      <c r="Z140" s="85"/>
      <c r="AA140" s="85"/>
      <c r="AB140" s="85"/>
      <c r="AC140" s="85"/>
    </row>
    <row r="141" spans="13:29" ht="15.75" customHeight="1">
      <c r="M141" s="84"/>
      <c r="N141" s="85"/>
      <c r="O141" s="85"/>
      <c r="P141" s="85"/>
      <c r="Q141" s="85"/>
      <c r="R141" s="85"/>
      <c r="S141" s="85"/>
      <c r="T141" s="85"/>
      <c r="U141" s="85"/>
      <c r="V141" s="85"/>
      <c r="W141" s="85"/>
      <c r="X141" s="85"/>
      <c r="Y141" s="85"/>
      <c r="Z141" s="85"/>
      <c r="AA141" s="85"/>
      <c r="AB141" s="85"/>
      <c r="AC141" s="85"/>
    </row>
    <row r="142" spans="13:29" ht="15.75" customHeight="1">
      <c r="M142" s="84"/>
      <c r="N142" s="85"/>
      <c r="O142" s="85"/>
      <c r="P142" s="85"/>
      <c r="Q142" s="85"/>
      <c r="R142" s="85"/>
      <c r="S142" s="85"/>
      <c r="T142" s="85"/>
      <c r="U142" s="85"/>
      <c r="V142" s="85"/>
      <c r="W142" s="85"/>
      <c r="X142" s="85"/>
      <c r="Y142" s="85"/>
      <c r="Z142" s="85"/>
      <c r="AA142" s="85"/>
      <c r="AB142" s="85"/>
      <c r="AC142" s="85"/>
    </row>
    <row r="143" spans="13:29" ht="15.75" customHeight="1">
      <c r="M143" s="84"/>
      <c r="N143" s="85"/>
      <c r="O143" s="85"/>
      <c r="P143" s="85"/>
      <c r="Q143" s="85"/>
      <c r="R143" s="85"/>
      <c r="S143" s="85"/>
      <c r="T143" s="85"/>
      <c r="U143" s="85"/>
      <c r="V143" s="85"/>
      <c r="W143" s="85"/>
      <c r="X143" s="85"/>
      <c r="Y143" s="85"/>
      <c r="Z143" s="85"/>
      <c r="AA143" s="85"/>
      <c r="AB143" s="85"/>
      <c r="AC143" s="85"/>
    </row>
    <row r="144" spans="13:29" ht="15.75" customHeight="1">
      <c r="M144" s="84"/>
      <c r="N144" s="85"/>
      <c r="O144" s="85"/>
      <c r="P144" s="85"/>
      <c r="Q144" s="85"/>
      <c r="R144" s="85"/>
      <c r="S144" s="85"/>
      <c r="T144" s="85"/>
      <c r="U144" s="85"/>
      <c r="V144" s="85"/>
      <c r="W144" s="85"/>
      <c r="X144" s="85"/>
      <c r="Y144" s="85"/>
      <c r="Z144" s="85"/>
      <c r="AA144" s="85"/>
      <c r="AB144" s="85"/>
      <c r="AC144" s="85"/>
    </row>
    <row r="145" spans="13:29" ht="15.75" customHeight="1">
      <c r="M145" s="84"/>
      <c r="N145" s="85"/>
      <c r="O145" s="85"/>
      <c r="P145" s="85"/>
      <c r="Q145" s="85"/>
      <c r="R145" s="85"/>
      <c r="S145" s="85"/>
      <c r="T145" s="85"/>
      <c r="U145" s="85"/>
      <c r="V145" s="85"/>
      <c r="W145" s="85"/>
      <c r="X145" s="85"/>
      <c r="Y145" s="85"/>
      <c r="Z145" s="85"/>
      <c r="AA145" s="85"/>
      <c r="AB145" s="85"/>
      <c r="AC145" s="85"/>
    </row>
    <row r="146" spans="13:29" ht="15.75" customHeight="1">
      <c r="M146" s="84"/>
      <c r="N146" s="85"/>
      <c r="O146" s="85"/>
      <c r="P146" s="85"/>
      <c r="Q146" s="85"/>
      <c r="R146" s="85"/>
      <c r="S146" s="85"/>
      <c r="T146" s="85"/>
      <c r="U146" s="85"/>
      <c r="V146" s="85"/>
      <c r="W146" s="85"/>
      <c r="X146" s="85"/>
      <c r="Y146" s="85"/>
      <c r="Z146" s="85"/>
      <c r="AA146" s="85"/>
      <c r="AB146" s="85"/>
      <c r="AC146" s="85"/>
    </row>
    <row r="147" spans="13:29" ht="15.75" customHeight="1">
      <c r="M147" s="84"/>
      <c r="N147" s="85"/>
      <c r="O147" s="85"/>
      <c r="P147" s="85"/>
      <c r="Q147" s="85"/>
      <c r="R147" s="85"/>
      <c r="S147" s="85"/>
      <c r="T147" s="85"/>
      <c r="U147" s="85"/>
      <c r="V147" s="85"/>
      <c r="W147" s="85"/>
      <c r="X147" s="85"/>
      <c r="Y147" s="85"/>
      <c r="Z147" s="85"/>
      <c r="AA147" s="85"/>
      <c r="AB147" s="85"/>
      <c r="AC147" s="85"/>
    </row>
    <row r="148" spans="13:29" ht="15.75" customHeight="1">
      <c r="M148" s="84"/>
      <c r="N148" s="85"/>
      <c r="O148" s="85"/>
      <c r="P148" s="85"/>
      <c r="Q148" s="85"/>
      <c r="R148" s="85"/>
      <c r="S148" s="85"/>
      <c r="T148" s="85"/>
      <c r="U148" s="85"/>
      <c r="V148" s="85"/>
      <c r="W148" s="85"/>
      <c r="X148" s="85"/>
      <c r="Y148" s="85"/>
      <c r="Z148" s="85"/>
      <c r="AA148" s="85"/>
      <c r="AB148" s="85"/>
      <c r="AC148" s="85"/>
    </row>
    <row r="149" spans="13:29" ht="15.75" customHeight="1">
      <c r="M149" s="84"/>
      <c r="N149" s="85"/>
      <c r="O149" s="85"/>
      <c r="P149" s="85"/>
      <c r="Q149" s="85"/>
      <c r="R149" s="85"/>
      <c r="S149" s="85"/>
      <c r="T149" s="85"/>
      <c r="U149" s="85"/>
      <c r="V149" s="85"/>
      <c r="W149" s="85"/>
      <c r="X149" s="85"/>
      <c r="Y149" s="85"/>
      <c r="Z149" s="85"/>
      <c r="AA149" s="85"/>
      <c r="AB149" s="85"/>
      <c r="AC149" s="85"/>
    </row>
    <row r="150" spans="13:29" ht="15.75" customHeight="1">
      <c r="M150" s="84"/>
      <c r="N150" s="85"/>
      <c r="O150" s="85"/>
      <c r="P150" s="85"/>
      <c r="Q150" s="85"/>
      <c r="R150" s="85"/>
      <c r="S150" s="85"/>
      <c r="T150" s="85"/>
      <c r="U150" s="85"/>
      <c r="V150" s="85"/>
      <c r="W150" s="85"/>
      <c r="X150" s="85"/>
      <c r="Y150" s="85"/>
      <c r="Z150" s="85"/>
      <c r="AA150" s="85"/>
      <c r="AB150" s="85"/>
      <c r="AC150" s="85"/>
    </row>
    <row r="151" spans="13:29" ht="15.75" customHeight="1">
      <c r="M151" s="84"/>
      <c r="N151" s="85"/>
      <c r="O151" s="85"/>
      <c r="P151" s="85"/>
      <c r="Q151" s="85"/>
      <c r="R151" s="85"/>
      <c r="S151" s="85"/>
      <c r="T151" s="85"/>
      <c r="U151" s="85"/>
      <c r="V151" s="85"/>
      <c r="W151" s="85"/>
      <c r="X151" s="85"/>
      <c r="Y151" s="85"/>
      <c r="Z151" s="85"/>
      <c r="AA151" s="85"/>
      <c r="AB151" s="85"/>
      <c r="AC151" s="85"/>
    </row>
    <row r="152" spans="13:29" ht="15.75" customHeight="1">
      <c r="M152" s="84"/>
      <c r="N152" s="85"/>
      <c r="O152" s="85"/>
      <c r="P152" s="85"/>
      <c r="Q152" s="85"/>
      <c r="R152" s="85"/>
      <c r="S152" s="85"/>
      <c r="T152" s="85"/>
      <c r="U152" s="85"/>
      <c r="V152" s="85"/>
      <c r="W152" s="85"/>
      <c r="X152" s="85"/>
      <c r="Y152" s="85"/>
      <c r="Z152" s="85"/>
      <c r="AA152" s="85"/>
      <c r="AB152" s="85"/>
      <c r="AC152" s="85"/>
    </row>
    <row r="153" spans="13:29" ht="15.75" customHeight="1">
      <c r="M153" s="84"/>
      <c r="N153" s="85"/>
      <c r="O153" s="85"/>
      <c r="P153" s="85"/>
      <c r="Q153" s="85"/>
      <c r="R153" s="85"/>
      <c r="S153" s="85"/>
      <c r="T153" s="85"/>
      <c r="U153" s="85"/>
      <c r="V153" s="85"/>
      <c r="W153" s="85"/>
      <c r="X153" s="85"/>
      <c r="Y153" s="85"/>
      <c r="Z153" s="85"/>
      <c r="AA153" s="85"/>
      <c r="AB153" s="85"/>
      <c r="AC153" s="85"/>
    </row>
    <row r="154" spans="13:29" ht="15.75" customHeight="1">
      <c r="M154" s="84"/>
      <c r="N154" s="85"/>
      <c r="O154" s="85"/>
      <c r="P154" s="85"/>
      <c r="Q154" s="85"/>
      <c r="R154" s="85"/>
      <c r="S154" s="85"/>
      <c r="T154" s="85"/>
      <c r="U154" s="85"/>
      <c r="V154" s="85"/>
      <c r="W154" s="85"/>
      <c r="X154" s="85"/>
      <c r="Y154" s="85"/>
      <c r="Z154" s="85"/>
      <c r="AA154" s="85"/>
      <c r="AB154" s="85"/>
      <c r="AC154" s="85"/>
    </row>
    <row r="155" spans="13:29" ht="15.75" customHeight="1">
      <c r="M155" s="84"/>
      <c r="N155" s="85"/>
      <c r="O155" s="85"/>
      <c r="P155" s="85"/>
      <c r="Q155" s="85"/>
      <c r="R155" s="85"/>
      <c r="S155" s="85"/>
      <c r="T155" s="85"/>
      <c r="U155" s="85"/>
      <c r="V155" s="85"/>
      <c r="W155" s="85"/>
      <c r="X155" s="85"/>
      <c r="Y155" s="85"/>
      <c r="Z155" s="85"/>
      <c r="AA155" s="85"/>
      <c r="AB155" s="85"/>
      <c r="AC155" s="85"/>
    </row>
    <row r="156" spans="13:29" ht="15.75" customHeight="1">
      <c r="M156" s="84"/>
      <c r="N156" s="85"/>
      <c r="O156" s="85"/>
      <c r="P156" s="85"/>
      <c r="Q156" s="85"/>
      <c r="R156" s="85"/>
      <c r="S156" s="85"/>
      <c r="T156" s="85"/>
      <c r="U156" s="85"/>
      <c r="V156" s="85"/>
      <c r="W156" s="85"/>
      <c r="X156" s="85"/>
      <c r="Y156" s="85"/>
      <c r="Z156" s="85"/>
      <c r="AA156" s="85"/>
      <c r="AB156" s="85"/>
      <c r="AC156" s="85"/>
    </row>
    <row r="157" spans="13:29" ht="15.75" customHeight="1">
      <c r="M157" s="84"/>
      <c r="N157" s="85"/>
      <c r="O157" s="85"/>
      <c r="P157" s="85"/>
      <c r="Q157" s="85"/>
      <c r="R157" s="85"/>
      <c r="S157" s="85"/>
      <c r="T157" s="85"/>
      <c r="U157" s="85"/>
      <c r="V157" s="85"/>
      <c r="W157" s="85"/>
      <c r="X157" s="85"/>
      <c r="Y157" s="85"/>
      <c r="Z157" s="85"/>
      <c r="AA157" s="85"/>
      <c r="AB157" s="85"/>
      <c r="AC157" s="85"/>
    </row>
    <row r="158" spans="13:29" ht="15.75" customHeight="1">
      <c r="M158" s="84"/>
      <c r="N158" s="85"/>
      <c r="O158" s="85"/>
      <c r="P158" s="85"/>
      <c r="Q158" s="85"/>
      <c r="R158" s="85"/>
      <c r="S158" s="85"/>
      <c r="T158" s="85"/>
      <c r="U158" s="85"/>
      <c r="V158" s="85"/>
      <c r="W158" s="85"/>
      <c r="X158" s="85"/>
      <c r="Y158" s="85"/>
      <c r="Z158" s="85"/>
      <c r="AA158" s="85"/>
      <c r="AB158" s="85"/>
      <c r="AC158" s="85"/>
    </row>
    <row r="159" spans="13:29" ht="15.75" customHeight="1">
      <c r="M159" s="84"/>
      <c r="N159" s="85"/>
      <c r="O159" s="85"/>
      <c r="P159" s="85"/>
      <c r="Q159" s="85"/>
      <c r="R159" s="85"/>
      <c r="S159" s="85"/>
      <c r="T159" s="85"/>
      <c r="U159" s="85"/>
      <c r="V159" s="85"/>
      <c r="W159" s="85"/>
      <c r="X159" s="85"/>
      <c r="Y159" s="85"/>
      <c r="Z159" s="85"/>
      <c r="AA159" s="85"/>
      <c r="AB159" s="85"/>
      <c r="AC159" s="85"/>
    </row>
    <row r="160" spans="13:29" ht="15.75" customHeight="1">
      <c r="M160" s="84"/>
      <c r="N160" s="85"/>
      <c r="O160" s="85"/>
      <c r="P160" s="85"/>
      <c r="Q160" s="85"/>
      <c r="R160" s="85"/>
      <c r="S160" s="85"/>
      <c r="T160" s="85"/>
      <c r="U160" s="85"/>
      <c r="V160" s="85"/>
      <c r="W160" s="85"/>
      <c r="X160" s="85"/>
      <c r="Y160" s="85"/>
      <c r="Z160" s="85"/>
      <c r="AA160" s="85"/>
      <c r="AB160" s="85"/>
      <c r="AC160" s="85"/>
    </row>
    <row r="161" spans="13:29" ht="15.75" customHeight="1">
      <c r="M161" s="84"/>
      <c r="N161" s="85"/>
      <c r="O161" s="85"/>
      <c r="P161" s="85"/>
      <c r="Q161" s="85"/>
      <c r="R161" s="85"/>
      <c r="S161" s="85"/>
      <c r="T161" s="85"/>
      <c r="U161" s="85"/>
      <c r="V161" s="85"/>
      <c r="W161" s="85"/>
      <c r="X161" s="85"/>
      <c r="Y161" s="85"/>
      <c r="Z161" s="85"/>
      <c r="AA161" s="85"/>
      <c r="AB161" s="85"/>
      <c r="AC161" s="85"/>
    </row>
    <row r="162" spans="13:29" ht="15.75" customHeight="1">
      <c r="M162" s="84"/>
      <c r="N162" s="85"/>
      <c r="O162" s="85"/>
      <c r="P162" s="85"/>
      <c r="Q162" s="85"/>
      <c r="R162" s="85"/>
      <c r="S162" s="85"/>
      <c r="T162" s="85"/>
      <c r="U162" s="85"/>
      <c r="V162" s="85"/>
      <c r="W162" s="85"/>
      <c r="X162" s="85"/>
      <c r="Y162" s="85"/>
      <c r="Z162" s="85"/>
      <c r="AA162" s="85"/>
      <c r="AB162" s="85"/>
      <c r="AC162" s="85"/>
    </row>
    <row r="163" spans="13:29" ht="15.75" customHeight="1">
      <c r="M163" s="84"/>
      <c r="N163" s="85"/>
      <c r="O163" s="85"/>
      <c r="P163" s="85"/>
      <c r="Q163" s="85"/>
      <c r="R163" s="85"/>
      <c r="S163" s="85"/>
      <c r="T163" s="85"/>
      <c r="U163" s="85"/>
      <c r="V163" s="85"/>
      <c r="W163" s="85"/>
      <c r="X163" s="85"/>
      <c r="Y163" s="85"/>
      <c r="Z163" s="85"/>
      <c r="AA163" s="85"/>
      <c r="AB163" s="85"/>
      <c r="AC163" s="85"/>
    </row>
    <row r="164" spans="13:29" ht="15.75" customHeight="1">
      <c r="M164" s="84"/>
      <c r="N164" s="85"/>
      <c r="O164" s="85"/>
      <c r="P164" s="85"/>
      <c r="Q164" s="85"/>
      <c r="R164" s="85"/>
      <c r="S164" s="85"/>
      <c r="T164" s="85"/>
      <c r="U164" s="85"/>
      <c r="V164" s="85"/>
      <c r="W164" s="85"/>
      <c r="X164" s="85"/>
      <c r="Y164" s="85"/>
      <c r="Z164" s="85"/>
      <c r="AA164" s="85"/>
      <c r="AB164" s="85"/>
      <c r="AC164" s="85"/>
    </row>
    <row r="165" spans="13:29" ht="15.75" customHeight="1">
      <c r="M165" s="84"/>
      <c r="N165" s="85"/>
      <c r="O165" s="85"/>
      <c r="P165" s="85"/>
      <c r="Q165" s="85"/>
      <c r="R165" s="85"/>
      <c r="S165" s="85"/>
      <c r="T165" s="85"/>
      <c r="U165" s="85"/>
      <c r="V165" s="85"/>
      <c r="W165" s="85"/>
      <c r="X165" s="85"/>
      <c r="Y165" s="85"/>
      <c r="Z165" s="85"/>
      <c r="AA165" s="85"/>
      <c r="AB165" s="85"/>
      <c r="AC165" s="85"/>
    </row>
    <row r="166" spans="13:29" ht="15.75" customHeight="1">
      <c r="M166" s="84"/>
      <c r="N166" s="85"/>
      <c r="O166" s="85"/>
      <c r="P166" s="85"/>
      <c r="Q166" s="85"/>
      <c r="R166" s="85"/>
      <c r="S166" s="85"/>
      <c r="T166" s="85"/>
      <c r="U166" s="85"/>
      <c r="V166" s="85"/>
      <c r="W166" s="85"/>
      <c r="X166" s="85"/>
      <c r="Y166" s="85"/>
      <c r="Z166" s="85"/>
      <c r="AA166" s="85"/>
      <c r="AB166" s="85"/>
      <c r="AC166" s="85"/>
    </row>
    <row r="167" spans="13:29" ht="15.75" customHeight="1">
      <c r="M167" s="84"/>
      <c r="N167" s="85"/>
      <c r="O167" s="85"/>
      <c r="P167" s="85"/>
      <c r="Q167" s="85"/>
      <c r="R167" s="85"/>
      <c r="S167" s="85"/>
      <c r="T167" s="85"/>
      <c r="U167" s="85"/>
      <c r="V167" s="85"/>
      <c r="W167" s="85"/>
      <c r="X167" s="85"/>
      <c r="Y167" s="85"/>
      <c r="Z167" s="85"/>
      <c r="AA167" s="85"/>
      <c r="AB167" s="85"/>
      <c r="AC167" s="85"/>
    </row>
    <row r="168" spans="13:29" ht="15.75" customHeight="1">
      <c r="M168" s="84"/>
      <c r="N168" s="85"/>
      <c r="O168" s="85"/>
      <c r="P168" s="85"/>
      <c r="Q168" s="85"/>
      <c r="R168" s="85"/>
      <c r="S168" s="85"/>
      <c r="T168" s="85"/>
      <c r="U168" s="85"/>
      <c r="V168" s="85"/>
      <c r="W168" s="85"/>
      <c r="X168" s="85"/>
      <c r="Y168" s="85"/>
      <c r="Z168" s="85"/>
      <c r="AA168" s="85"/>
      <c r="AB168" s="85"/>
      <c r="AC168" s="85"/>
    </row>
    <row r="169" spans="13:29" ht="15.75" customHeight="1">
      <c r="M169" s="84"/>
      <c r="N169" s="85"/>
      <c r="O169" s="85"/>
      <c r="P169" s="85"/>
      <c r="Q169" s="85"/>
      <c r="R169" s="85"/>
      <c r="S169" s="85"/>
      <c r="T169" s="85"/>
      <c r="U169" s="85"/>
      <c r="V169" s="85"/>
      <c r="W169" s="85"/>
      <c r="X169" s="85"/>
      <c r="Y169" s="85"/>
      <c r="Z169" s="85"/>
      <c r="AA169" s="85"/>
      <c r="AB169" s="85"/>
      <c r="AC169" s="85"/>
    </row>
    <row r="170" spans="13:29" ht="15.75" customHeight="1">
      <c r="M170" s="84"/>
      <c r="N170" s="85"/>
      <c r="O170" s="85"/>
      <c r="P170" s="85"/>
      <c r="Q170" s="85"/>
      <c r="R170" s="85"/>
      <c r="S170" s="85"/>
      <c r="T170" s="85"/>
      <c r="U170" s="85"/>
      <c r="V170" s="85"/>
      <c r="W170" s="85"/>
      <c r="X170" s="85"/>
      <c r="Y170" s="85"/>
      <c r="Z170" s="85"/>
      <c r="AA170" s="85"/>
      <c r="AB170" s="85"/>
      <c r="AC170" s="85"/>
    </row>
    <row r="171" spans="13:29" ht="15.75" customHeight="1">
      <c r="M171" s="84"/>
      <c r="N171" s="85"/>
      <c r="O171" s="85"/>
      <c r="P171" s="85"/>
      <c r="Q171" s="85"/>
      <c r="R171" s="85"/>
      <c r="S171" s="85"/>
      <c r="T171" s="85"/>
      <c r="U171" s="85"/>
      <c r="V171" s="85"/>
      <c r="W171" s="85"/>
      <c r="X171" s="85"/>
      <c r="Y171" s="85"/>
      <c r="Z171" s="85"/>
      <c r="AA171" s="85"/>
      <c r="AB171" s="85"/>
      <c r="AC171" s="85"/>
    </row>
    <row r="172" spans="13:29" ht="15.75" customHeight="1">
      <c r="M172" s="84"/>
      <c r="N172" s="85"/>
      <c r="O172" s="85"/>
      <c r="P172" s="85"/>
      <c r="Q172" s="85"/>
      <c r="R172" s="85"/>
      <c r="S172" s="85"/>
      <c r="T172" s="85"/>
      <c r="U172" s="85"/>
      <c r="V172" s="85"/>
      <c r="W172" s="85"/>
      <c r="X172" s="85"/>
      <c r="Y172" s="85"/>
      <c r="Z172" s="85"/>
      <c r="AA172" s="85"/>
      <c r="AB172" s="85"/>
      <c r="AC172" s="85"/>
    </row>
    <row r="173" spans="13:29" ht="15.75" customHeight="1">
      <c r="M173" s="84"/>
      <c r="N173" s="85"/>
      <c r="O173" s="85"/>
      <c r="P173" s="85"/>
      <c r="Q173" s="85"/>
      <c r="R173" s="85"/>
      <c r="S173" s="85"/>
      <c r="T173" s="85"/>
      <c r="U173" s="85"/>
      <c r="V173" s="85"/>
      <c r="W173" s="85"/>
      <c r="X173" s="85"/>
      <c r="Y173" s="85"/>
      <c r="Z173" s="85"/>
      <c r="AA173" s="85"/>
      <c r="AB173" s="85"/>
      <c r="AC173" s="85"/>
    </row>
    <row r="174" spans="13:29" ht="15.75" customHeight="1">
      <c r="M174" s="84"/>
      <c r="N174" s="85"/>
      <c r="O174" s="85"/>
      <c r="P174" s="85"/>
      <c r="Q174" s="85"/>
      <c r="R174" s="85"/>
      <c r="S174" s="85"/>
      <c r="T174" s="85"/>
      <c r="U174" s="85"/>
      <c r="V174" s="85"/>
      <c r="W174" s="85"/>
      <c r="X174" s="85"/>
      <c r="Y174" s="85"/>
      <c r="Z174" s="85"/>
      <c r="AA174" s="85"/>
      <c r="AB174" s="85"/>
      <c r="AC174" s="85"/>
    </row>
    <row r="175" spans="13:29" ht="15.75" customHeight="1">
      <c r="M175" s="84"/>
      <c r="N175" s="85"/>
      <c r="O175" s="85"/>
      <c r="P175" s="85"/>
      <c r="Q175" s="85"/>
      <c r="R175" s="85"/>
      <c r="S175" s="85"/>
      <c r="T175" s="85"/>
      <c r="U175" s="85"/>
      <c r="V175" s="85"/>
      <c r="W175" s="85"/>
      <c r="X175" s="85"/>
      <c r="Y175" s="85"/>
      <c r="Z175" s="85"/>
      <c r="AA175" s="85"/>
      <c r="AB175" s="85"/>
      <c r="AC175" s="85"/>
    </row>
    <row r="176" spans="13:29" ht="15.75" customHeight="1">
      <c r="M176" s="84"/>
      <c r="N176" s="85"/>
      <c r="O176" s="85"/>
      <c r="P176" s="85"/>
      <c r="Q176" s="85"/>
      <c r="R176" s="85"/>
      <c r="S176" s="85"/>
      <c r="T176" s="85"/>
      <c r="U176" s="85"/>
      <c r="V176" s="85"/>
      <c r="W176" s="85"/>
      <c r="X176" s="85"/>
      <c r="Y176" s="85"/>
      <c r="Z176" s="85"/>
      <c r="AA176" s="85"/>
      <c r="AB176" s="85"/>
      <c r="AC176" s="85"/>
    </row>
    <row r="177" spans="13:29" ht="15.75" customHeight="1">
      <c r="M177" s="84"/>
      <c r="N177" s="85"/>
      <c r="O177" s="85"/>
      <c r="P177" s="85"/>
      <c r="Q177" s="85"/>
      <c r="R177" s="85"/>
      <c r="S177" s="85"/>
      <c r="T177" s="85"/>
      <c r="U177" s="85"/>
      <c r="V177" s="85"/>
      <c r="W177" s="85"/>
      <c r="X177" s="85"/>
      <c r="Y177" s="85"/>
      <c r="Z177" s="85"/>
      <c r="AA177" s="85"/>
      <c r="AB177" s="85"/>
      <c r="AC177" s="85"/>
    </row>
    <row r="178" spans="13:29" ht="15.75" customHeight="1">
      <c r="M178" s="84"/>
      <c r="N178" s="85"/>
      <c r="O178" s="85"/>
      <c r="P178" s="85"/>
      <c r="Q178" s="85"/>
      <c r="R178" s="85"/>
      <c r="S178" s="85"/>
      <c r="T178" s="85"/>
      <c r="U178" s="85"/>
      <c r="V178" s="85"/>
      <c r="W178" s="85"/>
      <c r="X178" s="85"/>
      <c r="Y178" s="85"/>
      <c r="Z178" s="85"/>
      <c r="AA178" s="85"/>
      <c r="AB178" s="85"/>
      <c r="AC178" s="85"/>
    </row>
    <row r="179" spans="13:29" ht="15.75" customHeight="1">
      <c r="M179" s="84"/>
      <c r="N179" s="85"/>
      <c r="O179" s="85"/>
      <c r="P179" s="85"/>
      <c r="Q179" s="85"/>
      <c r="R179" s="85"/>
      <c r="S179" s="85"/>
      <c r="T179" s="85"/>
      <c r="U179" s="85"/>
      <c r="V179" s="85"/>
      <c r="W179" s="85"/>
      <c r="X179" s="85"/>
      <c r="Y179" s="85"/>
      <c r="Z179" s="85"/>
      <c r="AA179" s="85"/>
      <c r="AB179" s="85"/>
      <c r="AC179" s="85"/>
    </row>
    <row r="180" spans="13:29" ht="15.75" customHeight="1">
      <c r="M180" s="84"/>
      <c r="N180" s="85"/>
      <c r="O180" s="85"/>
      <c r="P180" s="85"/>
      <c r="Q180" s="85"/>
      <c r="R180" s="85"/>
      <c r="S180" s="85"/>
      <c r="T180" s="85"/>
      <c r="U180" s="85"/>
      <c r="V180" s="85"/>
      <c r="W180" s="85"/>
      <c r="X180" s="85"/>
      <c r="Y180" s="85"/>
      <c r="Z180" s="85"/>
      <c r="AA180" s="85"/>
      <c r="AB180" s="85"/>
      <c r="AC180" s="85"/>
    </row>
    <row r="181" spans="13:29" ht="15.75" customHeight="1">
      <c r="M181" s="84"/>
      <c r="N181" s="85"/>
      <c r="O181" s="85"/>
      <c r="P181" s="85"/>
      <c r="Q181" s="85"/>
      <c r="R181" s="85"/>
      <c r="S181" s="85"/>
      <c r="T181" s="85"/>
      <c r="U181" s="85"/>
      <c r="V181" s="85"/>
      <c r="W181" s="85"/>
      <c r="X181" s="85"/>
      <c r="Y181" s="85"/>
      <c r="Z181" s="85"/>
      <c r="AA181" s="85"/>
      <c r="AB181" s="85"/>
      <c r="AC181" s="85"/>
    </row>
    <row r="182" spans="13:29" ht="15.75" customHeight="1">
      <c r="M182" s="84"/>
      <c r="N182" s="85"/>
      <c r="O182" s="85"/>
      <c r="P182" s="85"/>
      <c r="Q182" s="85"/>
      <c r="R182" s="85"/>
      <c r="S182" s="85"/>
      <c r="T182" s="85"/>
      <c r="U182" s="85"/>
      <c r="V182" s="85"/>
      <c r="W182" s="85"/>
      <c r="X182" s="85"/>
      <c r="Y182" s="85"/>
      <c r="Z182" s="85"/>
      <c r="AA182" s="85"/>
      <c r="AB182" s="85"/>
      <c r="AC182" s="85"/>
    </row>
    <row r="183" spans="13:29" ht="15.75" customHeight="1">
      <c r="M183" s="84"/>
      <c r="N183" s="85"/>
      <c r="O183" s="85"/>
      <c r="P183" s="85"/>
      <c r="Q183" s="85"/>
      <c r="R183" s="85"/>
      <c r="S183" s="85"/>
      <c r="T183" s="85"/>
      <c r="U183" s="85"/>
      <c r="V183" s="85"/>
      <c r="W183" s="85"/>
      <c r="X183" s="85"/>
      <c r="Y183" s="85"/>
      <c r="Z183" s="85"/>
      <c r="AA183" s="85"/>
      <c r="AB183" s="85"/>
      <c r="AC183" s="85"/>
    </row>
    <row r="184" spans="13:29" ht="15.75" customHeight="1">
      <c r="M184" s="84"/>
      <c r="N184" s="85"/>
      <c r="O184" s="85"/>
      <c r="P184" s="85"/>
      <c r="Q184" s="85"/>
      <c r="R184" s="85"/>
      <c r="S184" s="85"/>
      <c r="T184" s="85"/>
      <c r="U184" s="85"/>
      <c r="V184" s="85"/>
      <c r="W184" s="85"/>
      <c r="X184" s="85"/>
      <c r="Y184" s="85"/>
      <c r="Z184" s="85"/>
      <c r="AA184" s="85"/>
      <c r="AB184" s="85"/>
      <c r="AC184" s="85"/>
    </row>
    <row r="185" spans="13:29" ht="15.75" customHeight="1">
      <c r="M185" s="84"/>
      <c r="N185" s="85"/>
      <c r="O185" s="85"/>
      <c r="P185" s="85"/>
      <c r="Q185" s="85"/>
      <c r="R185" s="85"/>
      <c r="S185" s="85"/>
      <c r="T185" s="85"/>
      <c r="U185" s="85"/>
      <c r="V185" s="85"/>
      <c r="W185" s="85"/>
      <c r="X185" s="85"/>
      <c r="Y185" s="85"/>
      <c r="Z185" s="85"/>
      <c r="AA185" s="85"/>
      <c r="AB185" s="85"/>
      <c r="AC185" s="85"/>
    </row>
    <row r="186" spans="13:29" ht="15.75" customHeight="1">
      <c r="M186" s="84"/>
      <c r="N186" s="85"/>
      <c r="O186" s="85"/>
      <c r="P186" s="85"/>
      <c r="Q186" s="85"/>
      <c r="R186" s="85"/>
      <c r="S186" s="85"/>
      <c r="T186" s="85"/>
      <c r="U186" s="85"/>
      <c r="V186" s="85"/>
      <c r="W186" s="85"/>
      <c r="X186" s="85"/>
      <c r="Y186" s="85"/>
      <c r="Z186" s="85"/>
      <c r="AA186" s="85"/>
      <c r="AB186" s="85"/>
      <c r="AC186" s="85"/>
    </row>
    <row r="187" spans="13:29" ht="15.75" customHeight="1">
      <c r="M187" s="84"/>
      <c r="N187" s="85"/>
      <c r="O187" s="85"/>
      <c r="P187" s="85"/>
      <c r="Q187" s="85"/>
      <c r="R187" s="85"/>
      <c r="S187" s="85"/>
      <c r="T187" s="85"/>
      <c r="U187" s="85"/>
      <c r="V187" s="85"/>
      <c r="W187" s="85"/>
      <c r="X187" s="85"/>
      <c r="Y187" s="85"/>
      <c r="Z187" s="85"/>
      <c r="AA187" s="85"/>
      <c r="AB187" s="85"/>
      <c r="AC187" s="85"/>
    </row>
    <row r="188" spans="13:29" ht="15.75" customHeight="1">
      <c r="M188" s="84"/>
      <c r="N188" s="85"/>
      <c r="O188" s="85"/>
      <c r="P188" s="85"/>
      <c r="Q188" s="85"/>
      <c r="R188" s="85"/>
      <c r="S188" s="85"/>
      <c r="T188" s="85"/>
      <c r="U188" s="85"/>
      <c r="V188" s="85"/>
      <c r="W188" s="85"/>
      <c r="X188" s="85"/>
      <c r="Y188" s="85"/>
      <c r="Z188" s="85"/>
      <c r="AA188" s="85"/>
      <c r="AB188" s="85"/>
      <c r="AC188" s="85"/>
    </row>
    <row r="189" spans="13:29" ht="15.75" customHeight="1">
      <c r="M189" s="84"/>
      <c r="N189" s="85"/>
      <c r="O189" s="85"/>
      <c r="P189" s="85"/>
      <c r="Q189" s="85"/>
      <c r="R189" s="85"/>
      <c r="S189" s="85"/>
      <c r="T189" s="85"/>
      <c r="U189" s="85"/>
      <c r="V189" s="85"/>
      <c r="W189" s="85"/>
      <c r="X189" s="85"/>
      <c r="Y189" s="85"/>
      <c r="Z189" s="85"/>
      <c r="AA189" s="85"/>
      <c r="AB189" s="85"/>
      <c r="AC189" s="85"/>
    </row>
    <row r="190" spans="13:29" ht="15.75" customHeight="1">
      <c r="M190" s="84"/>
      <c r="N190" s="85"/>
      <c r="O190" s="85"/>
      <c r="P190" s="85"/>
      <c r="Q190" s="85"/>
      <c r="R190" s="85"/>
      <c r="S190" s="85"/>
      <c r="T190" s="85"/>
      <c r="U190" s="85"/>
      <c r="V190" s="85"/>
      <c r="W190" s="85"/>
      <c r="X190" s="85"/>
      <c r="Y190" s="85"/>
      <c r="Z190" s="85"/>
      <c r="AA190" s="85"/>
      <c r="AB190" s="85"/>
      <c r="AC190" s="85"/>
    </row>
    <row r="191" spans="13:29" ht="15.75" customHeight="1">
      <c r="M191" s="84"/>
      <c r="N191" s="85"/>
      <c r="O191" s="85"/>
      <c r="P191" s="85"/>
      <c r="Q191" s="85"/>
      <c r="R191" s="85"/>
      <c r="S191" s="85"/>
      <c r="T191" s="85"/>
      <c r="U191" s="85"/>
      <c r="V191" s="85"/>
      <c r="W191" s="85"/>
      <c r="X191" s="85"/>
      <c r="Y191" s="85"/>
      <c r="Z191" s="85"/>
      <c r="AA191" s="85"/>
      <c r="AB191" s="85"/>
      <c r="AC191" s="85"/>
    </row>
    <row r="192" spans="13:29" ht="15.75" customHeight="1">
      <c r="M192" s="84"/>
      <c r="N192" s="85"/>
      <c r="O192" s="85"/>
      <c r="P192" s="85"/>
      <c r="Q192" s="85"/>
      <c r="R192" s="85"/>
      <c r="S192" s="85"/>
      <c r="T192" s="85"/>
      <c r="U192" s="85"/>
      <c r="V192" s="85"/>
      <c r="W192" s="85"/>
      <c r="X192" s="85"/>
      <c r="Y192" s="85"/>
      <c r="Z192" s="85"/>
      <c r="AA192" s="85"/>
      <c r="AB192" s="85"/>
      <c r="AC192" s="85"/>
    </row>
    <row r="193" spans="13:29" ht="15.75" customHeight="1">
      <c r="M193" s="84"/>
      <c r="N193" s="85"/>
      <c r="O193" s="85"/>
      <c r="P193" s="85"/>
      <c r="Q193" s="85"/>
      <c r="R193" s="85"/>
      <c r="S193" s="85"/>
      <c r="T193" s="85"/>
      <c r="U193" s="85"/>
      <c r="V193" s="85"/>
      <c r="W193" s="85"/>
      <c r="X193" s="85"/>
      <c r="Y193" s="85"/>
      <c r="Z193" s="85"/>
      <c r="AA193" s="85"/>
      <c r="AB193" s="85"/>
      <c r="AC193" s="85"/>
    </row>
    <row r="194" spans="13:29" ht="15.75" customHeight="1">
      <c r="M194" s="84"/>
      <c r="N194" s="85"/>
      <c r="O194" s="85"/>
      <c r="P194" s="85"/>
      <c r="Q194" s="85"/>
      <c r="R194" s="85"/>
      <c r="S194" s="85"/>
      <c r="T194" s="85"/>
      <c r="U194" s="85"/>
      <c r="V194" s="85"/>
      <c r="W194" s="85"/>
      <c r="X194" s="85"/>
      <c r="Y194" s="85"/>
      <c r="Z194" s="85"/>
      <c r="AA194" s="85"/>
      <c r="AB194" s="85"/>
      <c r="AC194" s="85"/>
    </row>
    <row r="195" spans="13:29" ht="15.75" customHeight="1">
      <c r="M195" s="84"/>
      <c r="N195" s="85"/>
      <c r="O195" s="85"/>
      <c r="P195" s="85"/>
      <c r="Q195" s="85"/>
      <c r="R195" s="85"/>
      <c r="S195" s="85"/>
      <c r="T195" s="85"/>
      <c r="U195" s="85"/>
      <c r="V195" s="85"/>
      <c r="W195" s="85"/>
      <c r="X195" s="85"/>
      <c r="Y195" s="85"/>
      <c r="Z195" s="85"/>
      <c r="AA195" s="85"/>
      <c r="AB195" s="85"/>
      <c r="AC195" s="85"/>
    </row>
    <row r="196" spans="13:29" ht="15.75" customHeight="1">
      <c r="M196" s="84"/>
      <c r="N196" s="85"/>
      <c r="O196" s="85"/>
      <c r="P196" s="85"/>
      <c r="Q196" s="85"/>
      <c r="R196" s="85"/>
      <c r="S196" s="85"/>
      <c r="T196" s="85"/>
      <c r="U196" s="85"/>
      <c r="V196" s="85"/>
      <c r="W196" s="85"/>
      <c r="X196" s="85"/>
      <c r="Y196" s="85"/>
      <c r="Z196" s="85"/>
      <c r="AA196" s="85"/>
      <c r="AB196" s="85"/>
      <c r="AC196" s="85"/>
    </row>
    <row r="197" spans="13:29" ht="15.75" customHeight="1">
      <c r="M197" s="84"/>
      <c r="N197" s="85"/>
      <c r="O197" s="85"/>
      <c r="P197" s="85"/>
      <c r="Q197" s="85"/>
      <c r="R197" s="85"/>
      <c r="S197" s="85"/>
      <c r="T197" s="85"/>
      <c r="U197" s="85"/>
      <c r="V197" s="85"/>
      <c r="W197" s="85"/>
      <c r="X197" s="85"/>
      <c r="Y197" s="85"/>
      <c r="Z197" s="85"/>
      <c r="AA197" s="85"/>
      <c r="AB197" s="85"/>
      <c r="AC197" s="85"/>
    </row>
    <row r="198" spans="13:29" ht="15.75" customHeight="1">
      <c r="M198" s="84"/>
      <c r="N198" s="85"/>
      <c r="O198" s="85"/>
      <c r="P198" s="85"/>
      <c r="Q198" s="85"/>
      <c r="R198" s="85"/>
      <c r="S198" s="85"/>
      <c r="T198" s="85"/>
      <c r="U198" s="85"/>
      <c r="V198" s="85"/>
      <c r="W198" s="85"/>
      <c r="X198" s="85"/>
      <c r="Y198" s="85"/>
      <c r="Z198" s="85"/>
      <c r="AA198" s="85"/>
      <c r="AB198" s="85"/>
      <c r="AC198" s="85"/>
    </row>
    <row r="199" spans="13:29" ht="15.75" customHeight="1">
      <c r="M199" s="84"/>
      <c r="N199" s="85"/>
      <c r="O199" s="85"/>
      <c r="P199" s="85"/>
      <c r="Q199" s="85"/>
      <c r="R199" s="85"/>
      <c r="S199" s="85"/>
      <c r="T199" s="85"/>
      <c r="U199" s="85"/>
      <c r="V199" s="85"/>
      <c r="W199" s="85"/>
      <c r="X199" s="85"/>
      <c r="Y199" s="85"/>
      <c r="Z199" s="85"/>
      <c r="AA199" s="85"/>
      <c r="AB199" s="85"/>
      <c r="AC199" s="85"/>
    </row>
    <row r="200" spans="13:29" ht="15.75" customHeight="1">
      <c r="M200" s="84"/>
      <c r="N200" s="85"/>
      <c r="O200" s="85"/>
      <c r="P200" s="85"/>
      <c r="Q200" s="85"/>
      <c r="R200" s="85"/>
      <c r="S200" s="85"/>
      <c r="T200" s="85"/>
      <c r="U200" s="85"/>
      <c r="V200" s="85"/>
      <c r="W200" s="85"/>
      <c r="X200" s="85"/>
      <c r="Y200" s="85"/>
      <c r="Z200" s="85"/>
      <c r="AA200" s="85"/>
      <c r="AB200" s="85"/>
      <c r="AC200" s="85"/>
    </row>
    <row r="201" spans="13:29" ht="15.75" customHeight="1">
      <c r="M201" s="84"/>
      <c r="N201" s="85"/>
      <c r="O201" s="85"/>
      <c r="P201" s="85"/>
      <c r="Q201" s="85"/>
      <c r="R201" s="85"/>
      <c r="S201" s="85"/>
      <c r="T201" s="85"/>
      <c r="U201" s="85"/>
      <c r="V201" s="85"/>
      <c r="W201" s="85"/>
      <c r="X201" s="85"/>
      <c r="Y201" s="85"/>
      <c r="Z201" s="85"/>
      <c r="AA201" s="85"/>
      <c r="AB201" s="85"/>
      <c r="AC201" s="85"/>
    </row>
    <row r="202" spans="13:29" ht="15.75" customHeight="1">
      <c r="M202" s="84"/>
      <c r="N202" s="85"/>
      <c r="O202" s="85"/>
      <c r="P202" s="85"/>
      <c r="Q202" s="85"/>
      <c r="R202" s="85"/>
      <c r="S202" s="85"/>
      <c r="T202" s="85"/>
      <c r="U202" s="85"/>
      <c r="V202" s="85"/>
      <c r="W202" s="85"/>
      <c r="X202" s="85"/>
      <c r="Y202" s="85"/>
      <c r="Z202" s="85"/>
      <c r="AA202" s="85"/>
      <c r="AB202" s="85"/>
      <c r="AC202" s="85"/>
    </row>
    <row r="203" spans="13:29" ht="15.75" customHeight="1">
      <c r="M203" s="84"/>
      <c r="N203" s="85"/>
      <c r="O203" s="85"/>
      <c r="P203" s="85"/>
      <c r="Q203" s="85"/>
      <c r="R203" s="85"/>
      <c r="S203" s="85"/>
      <c r="T203" s="85"/>
      <c r="U203" s="85"/>
      <c r="V203" s="85"/>
      <c r="W203" s="85"/>
      <c r="X203" s="85"/>
      <c r="Y203" s="85"/>
      <c r="Z203" s="85"/>
      <c r="AA203" s="85"/>
      <c r="AB203" s="85"/>
      <c r="AC203" s="85"/>
    </row>
    <row r="204" spans="13:29" ht="15.75" customHeight="1">
      <c r="M204" s="84"/>
      <c r="N204" s="85"/>
      <c r="O204" s="85"/>
      <c r="P204" s="85"/>
      <c r="Q204" s="85"/>
      <c r="R204" s="85"/>
      <c r="S204" s="85"/>
      <c r="T204" s="85"/>
      <c r="U204" s="85"/>
      <c r="V204" s="85"/>
      <c r="W204" s="85"/>
      <c r="X204" s="85"/>
      <c r="Y204" s="85"/>
      <c r="Z204" s="85"/>
      <c r="AA204" s="85"/>
      <c r="AB204" s="85"/>
      <c r="AC204" s="85"/>
    </row>
    <row r="205" spans="13:29" ht="15.75" customHeight="1">
      <c r="M205" s="84"/>
      <c r="N205" s="85"/>
      <c r="O205" s="85"/>
    </row>
    <row r="206" spans="13:29" ht="15.75" customHeight="1">
      <c r="M206" s="84"/>
      <c r="N206" s="85"/>
      <c r="O206" s="85"/>
    </row>
    <row r="207" spans="13:29" ht="15.75" customHeight="1">
      <c r="M207" s="84"/>
      <c r="N207" s="85"/>
      <c r="O207" s="85"/>
    </row>
    <row r="208" spans="13:29" ht="15.75" customHeight="1">
      <c r="M208" s="84"/>
      <c r="N208" s="85"/>
      <c r="O208" s="85"/>
    </row>
    <row r="209" spans="13:15" ht="15.75" customHeight="1">
      <c r="M209" s="84"/>
      <c r="N209" s="85"/>
      <c r="O209" s="85"/>
    </row>
    <row r="210" spans="13:15" ht="15.75" customHeight="1">
      <c r="M210" s="84"/>
      <c r="N210" s="85"/>
      <c r="O210" s="85"/>
    </row>
    <row r="211" spans="13:15" ht="15.75" customHeight="1">
      <c r="M211" s="84"/>
      <c r="N211" s="85"/>
      <c r="O211" s="85"/>
    </row>
    <row r="212" spans="13:15" ht="15.75" customHeight="1">
      <c r="M212" s="84"/>
      <c r="N212" s="85"/>
      <c r="O212" s="85"/>
    </row>
    <row r="213" spans="13:15" ht="15.75" customHeight="1">
      <c r="M213" s="84"/>
      <c r="N213" s="85"/>
      <c r="O213" s="85"/>
    </row>
    <row r="214" spans="13:15" ht="15.75" customHeight="1">
      <c r="M214" s="84"/>
      <c r="N214" s="85"/>
      <c r="O214" s="85"/>
    </row>
    <row r="215" spans="13:15" ht="15.75" customHeight="1">
      <c r="M215" s="84"/>
      <c r="N215" s="85"/>
      <c r="O215" s="85"/>
    </row>
    <row r="216" spans="13:15" ht="15.75" customHeight="1">
      <c r="M216" s="84"/>
      <c r="N216" s="85"/>
      <c r="O216" s="85"/>
    </row>
    <row r="217" spans="13:15" ht="15.75" customHeight="1">
      <c r="M217" s="84"/>
      <c r="N217" s="85"/>
      <c r="O217" s="85"/>
    </row>
    <row r="218" spans="13:15" ht="15.75" customHeight="1">
      <c r="M218" s="84"/>
      <c r="N218" s="85"/>
      <c r="O218" s="85"/>
    </row>
    <row r="219" spans="13:15" ht="15.75" customHeight="1">
      <c r="M219" s="84"/>
      <c r="N219" s="85"/>
      <c r="O219" s="85"/>
    </row>
    <row r="220" spans="13:15" ht="15.75" customHeight="1"/>
    <row r="221" spans="13:15" ht="15.75" customHeight="1"/>
    <row r="222" spans="13:15" ht="15.75" customHeight="1"/>
    <row r="223" spans="13:15" ht="15.75" customHeight="1"/>
    <row r="224" spans="13:15"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sheetData>
  <pageMargins left="0.7" right="0.7" top="0.75" bottom="0.75" header="0" footer="0"/>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F2DF97CFD8316478505EDC362BFCEAD" ma:contentTypeVersion="11" ma:contentTypeDescription="Create a new document." ma:contentTypeScope="" ma:versionID="1c454efef9edb1e06a2fef91a1d3d8f9">
  <xsd:schema xmlns:xsd="http://www.w3.org/2001/XMLSchema" xmlns:xs="http://www.w3.org/2001/XMLSchema" xmlns:p="http://schemas.microsoft.com/office/2006/metadata/properties" xmlns:ns2="e3607166-f343-4342-ab21-1a0ddadfbd61" xmlns:ns3="2db41a60-18e2-4455-8428-d8c9b6310b76" targetNamespace="http://schemas.microsoft.com/office/2006/metadata/properties" ma:root="true" ma:fieldsID="391146070ca5cdfb586290f266ca83cd" ns2:_="" ns3:_="">
    <xsd:import namespace="e3607166-f343-4342-ab21-1a0ddadfbd61"/>
    <xsd:import namespace="2db41a60-18e2-4455-8428-d8c9b6310b7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607166-f343-4342-ab21-1a0ddadfbd6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a9a2905-4901-46ae-a98e-1ae6fec67e3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db41a60-18e2-4455-8428-d8c9b6310b7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20708b7-0146-4460-ae14-a8aa2b31ec98}" ma:internalName="TaxCatchAll" ma:showField="CatchAllData" ma:web="2db41a60-18e2-4455-8428-d8c9b6310b7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3607166-f343-4342-ab21-1a0ddadfbd61">
      <Terms xmlns="http://schemas.microsoft.com/office/infopath/2007/PartnerControls"/>
    </lcf76f155ced4ddcb4097134ff3c332f>
    <TaxCatchAll xmlns="2db41a60-18e2-4455-8428-d8c9b6310b76" xsi:nil="true"/>
  </documentManagement>
</p:properties>
</file>

<file path=customXml/itemProps1.xml><?xml version="1.0" encoding="utf-8"?>
<ds:datastoreItem xmlns:ds="http://schemas.openxmlformats.org/officeDocument/2006/customXml" ds:itemID="{68BEA5F8-10CA-45AE-A323-77F758270E88}"/>
</file>

<file path=customXml/itemProps2.xml><?xml version="1.0" encoding="utf-8"?>
<ds:datastoreItem xmlns:ds="http://schemas.openxmlformats.org/officeDocument/2006/customXml" ds:itemID="{398B38DA-D910-42ED-96A7-D5884CD782B8}"/>
</file>

<file path=customXml/itemProps3.xml><?xml version="1.0" encoding="utf-8"?>
<ds:datastoreItem xmlns:ds="http://schemas.openxmlformats.org/officeDocument/2006/customXml" ds:itemID="{28FA4E50-F01F-414B-A42B-03358C0265B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12</vt:i4>
      </vt:variant>
    </vt:vector>
  </HeadingPairs>
  <TitlesOfParts>
    <vt:vector size="12" baseType="lpstr">
      <vt:lpstr>Portada</vt:lpstr>
      <vt:lpstr>Índice</vt:lpstr>
      <vt:lpstr>Emisiones</vt:lpstr>
      <vt:lpstr>Energía</vt:lpstr>
      <vt:lpstr>Agua</vt:lpstr>
      <vt:lpstr>Residuos y derrames</vt:lpstr>
      <vt:lpstr>Producción</vt:lpstr>
      <vt:lpstr>Biodiversidad</vt:lpstr>
      <vt:lpstr>Salud y seguridad</vt:lpstr>
      <vt:lpstr>Nuestra gente</vt:lpstr>
      <vt:lpstr>DEI</vt:lpstr>
      <vt:lpstr>Proveedores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Florencia Groba</dc:creator>
  <cp:keywords/>
  <dc:description/>
  <cp:lastModifiedBy>Maria Florencia Groba</cp:lastModifiedBy>
  <cp:revision/>
  <dcterms:created xsi:type="dcterms:W3CDTF">2025-01-13T14:51:24Z</dcterms:created>
  <dcterms:modified xsi:type="dcterms:W3CDTF">2026-07-14T20:30:40Z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0x0101000F2DF97CFD8316478505EDC362BFCEAD</vt:lpwstr>
  </property>
</Properties>
</file>